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https://bionicads-my.sharepoint.com/personal/jpych_bionic-ads_com/Documents/Companies/Bionic Advertising Systems/Bionic Website/Media Plan Template/"/>
    </mc:Choice>
  </mc:AlternateContent>
  <xr:revisionPtr revIDLastSave="2" documentId="11_0E6FC5D52B9C90A8CFA23DC404D47459E291987C" xr6:coauthVersionLast="47" xr6:coauthVersionMax="47" xr10:uidLastSave="{B7CE4698-2298-4A1D-8912-449E93F40F96}"/>
  <bookViews>
    <workbookView xWindow="-120" yWindow="-120" windowWidth="29040" windowHeight="15840" tabRatio="854" xr2:uid="{00000000-000D-0000-FFFF-FFFF00000000}"/>
  </bookViews>
  <sheets>
    <sheet name="Instructions" sheetId="3" r:id="rId1"/>
    <sheet name="Template" sheetId="1" r:id="rId2"/>
    <sheet name="Sample" sheetId="4" r:id="rId3"/>
    <sheet name="Lookups" sheetId="2" r:id="rId4"/>
  </sheets>
  <definedNames>
    <definedName name="Channel">Lookups!$B$2:$B$33</definedName>
    <definedName name="GrossNet">Lookups!$A$2:$A$3</definedName>
    <definedName name="_xlnm.Print_Area" localSheetId="3">Lookups!$A$1:$E$33</definedName>
    <definedName name="RateMethod">Lookups!$D$2:$D$19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4" l="1"/>
  <c r="S16" i="4"/>
  <c r="S15" i="4"/>
  <c r="K16" i="4"/>
  <c r="K17" i="4"/>
  <c r="K18" i="4"/>
  <c r="K19" i="4"/>
  <c r="K20" i="4"/>
  <c r="K21" i="4"/>
  <c r="K15" i="4"/>
  <c r="H22" i="4"/>
  <c r="G22" i="4"/>
  <c r="H15" i="1"/>
  <c r="H16" i="1"/>
  <c r="K16" i="1" s="1"/>
  <c r="H17" i="1"/>
  <c r="H40" i="1" s="1"/>
  <c r="H18" i="1"/>
  <c r="K18" i="1" s="1"/>
  <c r="H19" i="1"/>
  <c r="K19" i="1" s="1"/>
  <c r="H20" i="1"/>
  <c r="I20" i="1" s="1"/>
  <c r="J20" i="1" s="1"/>
  <c r="H21" i="1"/>
  <c r="I21" i="1" s="1"/>
  <c r="J21" i="1" s="1"/>
  <c r="H22" i="1"/>
  <c r="K22" i="1" s="1"/>
  <c r="H23" i="1"/>
  <c r="K23" i="1" s="1"/>
  <c r="H24" i="1"/>
  <c r="K24" i="1" s="1"/>
  <c r="H25" i="1"/>
  <c r="I25" i="1" s="1"/>
  <c r="J25" i="1" s="1"/>
  <c r="H26" i="1"/>
  <c r="K26" i="1" s="1"/>
  <c r="H27" i="1"/>
  <c r="K27" i="1" s="1"/>
  <c r="H28" i="1"/>
  <c r="K28" i="1" s="1"/>
  <c r="H29" i="1"/>
  <c r="I29" i="1" s="1"/>
  <c r="J29" i="1" s="1"/>
  <c r="H30" i="1"/>
  <c r="K30" i="1" s="1"/>
  <c r="H31" i="1"/>
  <c r="K31" i="1" s="1"/>
  <c r="H32" i="1"/>
  <c r="K32" i="1" s="1"/>
  <c r="H33" i="1"/>
  <c r="I33" i="1" s="1"/>
  <c r="J33" i="1" s="1"/>
  <c r="H34" i="1"/>
  <c r="K34" i="1" s="1"/>
  <c r="H35" i="1"/>
  <c r="K35" i="1" s="1"/>
  <c r="H36" i="1"/>
  <c r="K36" i="1" s="1"/>
  <c r="H37" i="1"/>
  <c r="K37" i="1" s="1"/>
  <c r="H38" i="1"/>
  <c r="K38" i="1" s="1"/>
  <c r="H39" i="1"/>
  <c r="K39" i="1" s="1"/>
  <c r="G15" i="1"/>
  <c r="G40" i="1" s="1"/>
  <c r="G16" i="1"/>
  <c r="G17" i="1"/>
  <c r="G18" i="1"/>
  <c r="G19" i="1"/>
  <c r="I19" i="1" s="1"/>
  <c r="J19" i="1" s="1"/>
  <c r="G20" i="1"/>
  <c r="G21" i="1"/>
  <c r="G22" i="1"/>
  <c r="G23" i="1"/>
  <c r="I23" i="1" s="1"/>
  <c r="J23" i="1" s="1"/>
  <c r="G24" i="1"/>
  <c r="G25" i="1"/>
  <c r="G26" i="1"/>
  <c r="G27" i="1"/>
  <c r="I27" i="1" s="1"/>
  <c r="J27" i="1" s="1"/>
  <c r="G28" i="1"/>
  <c r="G29" i="1"/>
  <c r="G30" i="1"/>
  <c r="G31" i="1"/>
  <c r="I31" i="1" s="1"/>
  <c r="J31" i="1" s="1"/>
  <c r="G32" i="1"/>
  <c r="G33" i="1"/>
  <c r="G34" i="1"/>
  <c r="G35" i="1"/>
  <c r="G36" i="1"/>
  <c r="G37" i="1"/>
  <c r="G38" i="1"/>
  <c r="G39" i="1"/>
  <c r="N16" i="1"/>
  <c r="N17" i="1"/>
  <c r="N18" i="1"/>
  <c r="N19" i="1"/>
  <c r="N20" i="1"/>
  <c r="N21" i="1"/>
  <c r="N22" i="1"/>
  <c r="N23" i="1"/>
  <c r="N24" i="1"/>
  <c r="N25" i="1"/>
  <c r="N26" i="1"/>
  <c r="N27" i="1"/>
  <c r="N28" i="1"/>
  <c r="N29" i="1"/>
  <c r="N30" i="1"/>
  <c r="N31" i="1"/>
  <c r="N32" i="1"/>
  <c r="N33" i="1"/>
  <c r="N34" i="1"/>
  <c r="N35" i="1"/>
  <c r="N36" i="1"/>
  <c r="N37" i="1"/>
  <c r="N38" i="1"/>
  <c r="N39" i="1"/>
  <c r="N15" i="1"/>
  <c r="O16" i="1"/>
  <c r="O17" i="1"/>
  <c r="O18" i="1"/>
  <c r="P18" i="1" s="1"/>
  <c r="Q18" i="1" s="1"/>
  <c r="O19" i="1"/>
  <c r="O20" i="1"/>
  <c r="O21" i="1"/>
  <c r="O22" i="1"/>
  <c r="P22" i="1" s="1"/>
  <c r="Q22" i="1" s="1"/>
  <c r="O23" i="1"/>
  <c r="O24" i="1"/>
  <c r="O25" i="1"/>
  <c r="O26" i="1"/>
  <c r="P26" i="1" s="1"/>
  <c r="Q26" i="1" s="1"/>
  <c r="O27" i="1"/>
  <c r="O28" i="1"/>
  <c r="O29" i="1"/>
  <c r="O30" i="1"/>
  <c r="P30" i="1" s="1"/>
  <c r="Q30" i="1" s="1"/>
  <c r="O31" i="1"/>
  <c r="O32" i="1"/>
  <c r="O33" i="1"/>
  <c r="O34" i="1"/>
  <c r="O35" i="1"/>
  <c r="O36" i="1"/>
  <c r="O37" i="1"/>
  <c r="O38" i="1"/>
  <c r="O39" i="1"/>
  <c r="O15" i="1"/>
  <c r="P21" i="1"/>
  <c r="Q21" i="1"/>
  <c r="R21" i="1" s="1"/>
  <c r="P20" i="1"/>
  <c r="Q20" i="1"/>
  <c r="R20" i="1"/>
  <c r="T20" i="1"/>
  <c r="P19" i="1"/>
  <c r="Q19" i="1"/>
  <c r="R19" i="1" s="1"/>
  <c r="N15" i="4"/>
  <c r="Q15" i="4" s="1"/>
  <c r="P15" i="4"/>
  <c r="N16" i="4"/>
  <c r="Q16" i="4" s="1"/>
  <c r="P16" i="4"/>
  <c r="N17" i="4"/>
  <c r="O17" i="4"/>
  <c r="P17" i="4" s="1"/>
  <c r="Q17" i="4" s="1"/>
  <c r="N18" i="4"/>
  <c r="Q18" i="4" s="1"/>
  <c r="P18" i="4"/>
  <c r="N19" i="4"/>
  <c r="P19" i="4"/>
  <c r="Q19" i="4"/>
  <c r="R19" i="4" s="1"/>
  <c r="N20" i="4"/>
  <c r="O20" i="4"/>
  <c r="P20" i="4" s="1"/>
  <c r="Q20" i="4" s="1"/>
  <c r="N21" i="4"/>
  <c r="Q21" i="4" s="1"/>
  <c r="P21" i="4"/>
  <c r="S22" i="4"/>
  <c r="I21" i="4"/>
  <c r="J21" i="4" s="1"/>
  <c r="I20" i="4"/>
  <c r="J20" i="4" s="1"/>
  <c r="I19" i="4"/>
  <c r="J19" i="4" s="1"/>
  <c r="O18" i="4"/>
  <c r="I18" i="4"/>
  <c r="J18" i="4"/>
  <c r="I17" i="4"/>
  <c r="J17" i="4"/>
  <c r="I16" i="4"/>
  <c r="J16" i="4"/>
  <c r="I15" i="4"/>
  <c r="J15" i="4"/>
  <c r="P33" i="1"/>
  <c r="Q33" i="1"/>
  <c r="R33" i="1" s="1"/>
  <c r="T33" i="1" s="1"/>
  <c r="P32" i="1"/>
  <c r="Q32" i="1"/>
  <c r="R32" i="1" s="1"/>
  <c r="I32" i="1"/>
  <c r="J32" i="1"/>
  <c r="P31" i="1"/>
  <c r="Q31" i="1"/>
  <c r="R31" i="1" s="1"/>
  <c r="T31" i="1" s="1"/>
  <c r="I30" i="1"/>
  <c r="J30" i="1"/>
  <c r="P29" i="1"/>
  <c r="Q29" i="1"/>
  <c r="R29" i="1" s="1"/>
  <c r="T29" i="1" s="1"/>
  <c r="P28" i="1"/>
  <c r="Q28" i="1"/>
  <c r="R28" i="1" s="1"/>
  <c r="I28" i="1"/>
  <c r="J28" i="1"/>
  <c r="P27" i="1"/>
  <c r="Q27" i="1"/>
  <c r="R27" i="1" s="1"/>
  <c r="T27" i="1" s="1"/>
  <c r="I26" i="1"/>
  <c r="J26" i="1"/>
  <c r="P25" i="1"/>
  <c r="Q25" i="1"/>
  <c r="R25" i="1" s="1"/>
  <c r="T25" i="1" s="1"/>
  <c r="P24" i="1"/>
  <c r="Q24" i="1"/>
  <c r="R24" i="1" s="1"/>
  <c r="I24" i="1"/>
  <c r="J24" i="1"/>
  <c r="P23" i="1"/>
  <c r="Q23" i="1"/>
  <c r="R23" i="1" s="1"/>
  <c r="T23" i="1" s="1"/>
  <c r="I22" i="1"/>
  <c r="J22" i="1"/>
  <c r="I18" i="1"/>
  <c r="J18" i="1"/>
  <c r="P17" i="1"/>
  <c r="Q17" i="1"/>
  <c r="R17" i="1" s="1"/>
  <c r="P16" i="1"/>
  <c r="Q16" i="1"/>
  <c r="R16" i="1" s="1"/>
  <c r="P34" i="1"/>
  <c r="Q34" i="1" s="1"/>
  <c r="P35" i="1"/>
  <c r="Q35" i="1"/>
  <c r="R35" i="1" s="1"/>
  <c r="P36" i="1"/>
  <c r="Q36" i="1" s="1"/>
  <c r="P37" i="1"/>
  <c r="Q37" i="1"/>
  <c r="R37" i="1" s="1"/>
  <c r="T37" i="1" s="1"/>
  <c r="P38" i="1"/>
  <c r="Q38" i="1" s="1"/>
  <c r="P39" i="1"/>
  <c r="Q39" i="1"/>
  <c r="R39" i="1" s="1"/>
  <c r="P15" i="1"/>
  <c r="Q15" i="1" s="1"/>
  <c r="I16" i="1"/>
  <c r="J16" i="1"/>
  <c r="I34" i="1"/>
  <c r="J34" i="1" s="1"/>
  <c r="I35" i="1"/>
  <c r="J35" i="1" s="1"/>
  <c r="I36" i="1"/>
  <c r="J36" i="1" s="1"/>
  <c r="I37" i="1"/>
  <c r="J37" i="1" s="1"/>
  <c r="I38" i="1"/>
  <c r="J38" i="1" s="1"/>
  <c r="I39" i="1"/>
  <c r="J39" i="1" s="1"/>
  <c r="I15" i="1"/>
  <c r="J15" i="1" s="1"/>
  <c r="S40" i="1"/>
  <c r="R38" i="1" l="1"/>
  <c r="T38" i="1" s="1"/>
  <c r="R18" i="4"/>
  <c r="T18" i="4" s="1"/>
  <c r="R16" i="4"/>
  <c r="T16" i="4"/>
  <c r="I40" i="1"/>
  <c r="J40" i="1" s="1"/>
  <c r="K40" i="1"/>
  <c r="R15" i="1"/>
  <c r="T15" i="1"/>
  <c r="Q40" i="1"/>
  <c r="T21" i="4"/>
  <c r="R21" i="4"/>
  <c r="R17" i="4"/>
  <c r="T17" i="4" s="1"/>
  <c r="R30" i="1"/>
  <c r="T30" i="1" s="1"/>
  <c r="R26" i="1"/>
  <c r="T26" i="1"/>
  <c r="R22" i="1"/>
  <c r="T22" i="1" s="1"/>
  <c r="R18" i="1"/>
  <c r="T18" i="1" s="1"/>
  <c r="R36" i="1"/>
  <c r="T36" i="1" s="1"/>
  <c r="R34" i="1"/>
  <c r="T34" i="1" s="1"/>
  <c r="R20" i="4"/>
  <c r="T20" i="4" s="1"/>
  <c r="Q22" i="4"/>
  <c r="R15" i="4"/>
  <c r="R22" i="4" s="1"/>
  <c r="K33" i="1"/>
  <c r="K29" i="1"/>
  <c r="K25" i="1"/>
  <c r="K21" i="1"/>
  <c r="K17" i="1"/>
  <c r="T16" i="1"/>
  <c r="I17" i="1"/>
  <c r="J17" i="1" s="1"/>
  <c r="K15" i="1"/>
  <c r="K20" i="1"/>
  <c r="T19" i="1"/>
  <c r="T21" i="1"/>
  <c r="T39" i="1"/>
  <c r="T35" i="1"/>
  <c r="T17" i="1"/>
  <c r="T24" i="1"/>
  <c r="T28" i="1"/>
  <c r="T32" i="1"/>
  <c r="T19" i="4"/>
  <c r="T15" i="4" l="1"/>
  <c r="T22" i="4" s="1"/>
  <c r="T40" i="1"/>
  <c r="R40" i="1"/>
</calcChain>
</file>

<file path=xl/sharedStrings.xml><?xml version="1.0" encoding="utf-8"?>
<sst xmlns="http://schemas.openxmlformats.org/spreadsheetml/2006/main" count="272" uniqueCount="161">
  <si>
    <t>Program</t>
  </si>
  <si>
    <t>Product</t>
  </si>
  <si>
    <t>Channel</t>
  </si>
  <si>
    <t>Start Date</t>
  </si>
  <si>
    <t>End Date</t>
  </si>
  <si>
    <t>Rate</t>
  </si>
  <si>
    <t>Net/Gross</t>
  </si>
  <si>
    <t>Quantity</t>
  </si>
  <si>
    <t>Net Media Cost</t>
  </si>
  <si>
    <t>Additional Cost</t>
  </si>
  <si>
    <t>Total</t>
  </si>
  <si>
    <t>Vendor</t>
  </si>
  <si>
    <t>Media Plan</t>
  </si>
  <si>
    <t>Prepared by</t>
  </si>
  <si>
    <t>Budget</t>
  </si>
  <si>
    <t>Cox Automotive Inc.</t>
  </si>
  <si>
    <t>AutoTrader.com</t>
  </si>
  <si>
    <t>300x250 - Medium Rectangle</t>
  </si>
  <si>
    <t>Online Display</t>
  </si>
  <si>
    <t>300x250</t>
  </si>
  <si>
    <t>09/20/2015</t>
  </si>
  <si>
    <t>Net</t>
  </si>
  <si>
    <t>728x90 - Leaderboard</t>
  </si>
  <si>
    <t>728x90</t>
  </si>
  <si>
    <t>09/27/2015</t>
  </si>
  <si>
    <t>10/18/2015</t>
  </si>
  <si>
    <t>The New York Times</t>
  </si>
  <si>
    <t>Autos Section</t>
  </si>
  <si>
    <t>Newspaper</t>
  </si>
  <si>
    <t>1/2 Page B&amp;W</t>
  </si>
  <si>
    <t>Gross</t>
  </si>
  <si>
    <t>iHeartMedia, Inc.</t>
  </si>
  <si>
    <t>Z100 FM WBIZ  Eau Claire WI</t>
  </si>
  <si>
    <t>Morning Drive</t>
  </si>
  <si>
    <t>Radio</t>
  </si>
  <si>
    <t>:30</t>
  </si>
  <si>
    <t>09/01/2015</t>
  </si>
  <si>
    <t>11/30/2015</t>
  </si>
  <si>
    <t>Ignition Media</t>
  </si>
  <si>
    <t>Myth Busters</t>
  </si>
  <si>
    <t>:30 Spot</t>
  </si>
  <si>
    <t>Television</t>
  </si>
  <si>
    <t>08/17/2015</t>
  </si>
  <si>
    <t>11/15/2015</t>
  </si>
  <si>
    <t>Hearst Corporation</t>
  </si>
  <si>
    <t>Car and Driver</t>
  </si>
  <si>
    <t>Full Page 4c</t>
  </si>
  <si>
    <t>Magazine</t>
  </si>
  <si>
    <t>Full Page 4C</t>
  </si>
  <si>
    <t>Yahoo</t>
  </si>
  <si>
    <t>Yahoo! Autos</t>
  </si>
  <si>
    <t>12/13/2015</t>
  </si>
  <si>
    <t>Paulette Pierpont</t>
  </si>
  <si>
    <t>paulette@ignitionmedia.com</t>
  </si>
  <si>
    <t>T: (212) 555-1212</t>
  </si>
  <si>
    <t>[Client Name]</t>
  </si>
  <si>
    <t>[Planner Name]</t>
  </si>
  <si>
    <t>[Planner Company]</t>
  </si>
  <si>
    <t>[email@company.com]</t>
  </si>
  <si>
    <t>Ad Unit</t>
  </si>
  <si>
    <t>Method</t>
  </si>
  <si>
    <t>CPM</t>
  </si>
  <si>
    <t>Per Spot</t>
  </si>
  <si>
    <t>[Campaign Name]</t>
  </si>
  <si>
    <t>Gross/Net</t>
  </si>
  <si>
    <t>Rate Method</t>
  </si>
  <si>
    <t xml:space="preserve"> Cost Per Action (e.g. Acquisition). Assumes that the value in the quantity field is the count of actions. Media cost is calculated as quantity multiplied by rate.</t>
  </si>
  <si>
    <t xml:space="preserve"> Cost Per Mille (Thousand) Impressions. Assumes that the value in the quantity field is the count of impressions.  Media cost is calculated as quantity divided by 1,000 multiplied by rate.</t>
  </si>
  <si>
    <t xml:space="preserve"> Cost Per Click. Assumes that the value in the quantity field is the count of clicks.  Media cost is calculated as quantity multiplied by rate.</t>
  </si>
  <si>
    <t xml:space="preserve"> Cost Per Completed View. Assumes that the value in the quantity field is the number of completed views.  Media cost is calculated as quantity multiplied by rate.</t>
  </si>
  <si>
    <t xml:space="preserve"> Cost Per Lead. Assumes that the value in the quantity field is the count of leads. Media cost is calculated as quantity multiplied by rate.</t>
  </si>
  <si>
    <t xml:space="preserve"> Cost Per Point. Used when buying points such as GRPs = Gross Rating Points</t>
  </si>
  <si>
    <t xml:space="preserve"> Cost Per View. Assumes that the value in the quantity field is the number of view. Media cost is calculated as quantity multiplied by rate.</t>
  </si>
  <si>
    <t xml:space="preserve"> Flat fixed rate for the line item. Enter the total cost the rate field.  Quantity is disregarded in the calculations of media cost.</t>
  </si>
  <si>
    <t xml:space="preserve"> Added at no charge as a corrective measure.  Media cost will always be $0 when this is chosen.</t>
  </si>
  <si>
    <t xml:space="preserve"> Per Column Inch. This is typically only used for newspaper advertising. This is the number of column inches being purchased.  I.e. the number of columns multiplied by the height of the advertisement in inches. Note that column width will vary. Bionic provides a handy column inch calculator in the quantity field when this option is chosen. Media cost is calculated as number of column inches multiplied by the rate.</t>
  </si>
  <si>
    <t xml:space="preserve"> Per TV, Radio, or Other Ad Spot.  Assumes that the value in the quantity field is the count of spots being puchased. Media cost is calculated as quantity multiplied by rate.</t>
  </si>
  <si>
    <t xml:space="preserve"> Included At No Additional Charge. Media cost will always be $0 when this is chosen.</t>
  </si>
  <si>
    <t xml:space="preserve"> Viewable CPM. Assumes that the value in the quantity field is the number of viewable impressions. Media cost is calculated as quantity divided by 1,000 multiplied by rate.</t>
  </si>
  <si>
    <t xml:space="preserve"> Per Day. Used when you have a set daily budget or a daily maximum.  For example, when advertising in Facebook or Twitter, you can set a daily maximum.  You can used "/day" instead of dCPM. When using this cost method, Bionic will automatically calculate your media cost based on the number of days between the start date and the end date of your placement. Flighting will also be taken into consideration.</t>
  </si>
  <si>
    <t xml:space="preserve"> Per Week </t>
  </si>
  <si>
    <t xml:space="preserve"> Per Month </t>
  </si>
  <si>
    <t>/day</t>
  </si>
  <si>
    <t>/week</t>
  </si>
  <si>
    <t>CPA</t>
  </si>
  <si>
    <t>CPC</t>
  </si>
  <si>
    <t>CPCV</t>
  </si>
  <si>
    <t>CPL</t>
  </si>
  <si>
    <t>CPP</t>
  </si>
  <si>
    <t>CPV</t>
  </si>
  <si>
    <t>dCPM</t>
  </si>
  <si>
    <t>Each</t>
  </si>
  <si>
    <t>Flat</t>
  </si>
  <si>
    <t>Makegood</t>
  </si>
  <si>
    <t>PCI</t>
  </si>
  <si>
    <t>Value Add</t>
  </si>
  <si>
    <t>vCPM</t>
  </si>
  <si>
    <t>Audio</t>
  </si>
  <si>
    <t>E-Newsletter</t>
  </si>
  <si>
    <t>Native</t>
  </si>
  <si>
    <t>Broadcast</t>
  </si>
  <si>
    <t>Digital</t>
  </si>
  <si>
    <t>Search</t>
  </si>
  <si>
    <t>Social</t>
  </si>
  <si>
    <t>Video</t>
  </si>
  <si>
    <t>Direct</t>
  </si>
  <si>
    <t>Email Broadcast</t>
  </si>
  <si>
    <t>Fax Broadcast</t>
  </si>
  <si>
    <t>Postal</t>
  </si>
  <si>
    <t>Mobile</t>
  </si>
  <si>
    <t>Mobile Display</t>
  </si>
  <si>
    <t>SMS</t>
  </si>
  <si>
    <t>Airborne</t>
  </si>
  <si>
    <t>Billboard</t>
  </si>
  <si>
    <t>Digital Out of Home</t>
  </si>
  <si>
    <t>Furniture</t>
  </si>
  <si>
    <t>Kiosk</t>
  </si>
  <si>
    <t>Point of Sale</t>
  </si>
  <si>
    <t>Transit</t>
  </si>
  <si>
    <t>Print</t>
  </si>
  <si>
    <t>Free Standing Insert</t>
  </si>
  <si>
    <t>Other</t>
  </si>
  <si>
    <t>/month</t>
  </si>
  <si>
    <t>Days</t>
  </si>
  <si>
    <t>Weeks</t>
  </si>
  <si>
    <t>Months</t>
  </si>
  <si>
    <t>Agency Commission</t>
  </si>
  <si>
    <t>* Roadblocks</t>
  </si>
  <si>
    <t xml:space="preserve"> Dynamic CPM -  used for bidded media where you have an overall budget. Examples are buying through demand side platforms (DSPs) or on exchanges or through Google AdWords.</t>
  </si>
  <si>
    <t xml:space="preserve"> Per Item -  Bionic will calculate the media cost as simply the quantity multiplied by the rate.</t>
  </si>
  <si>
    <t>* Multi-currency</t>
  </si>
  <si>
    <t>Out of Home</t>
  </si>
  <si>
    <t>Default for Channel</t>
  </si>
  <si>
    <t>Tesla Motorcars</t>
  </si>
  <si>
    <t>Fall Electric Vehicle Launch</t>
  </si>
  <si>
    <t>Ignition media</t>
  </si>
  <si>
    <t>Intermediate</t>
  </si>
  <si>
    <t>#</t>
  </si>
  <si>
    <t>Media Plan Template</t>
  </si>
  <si>
    <t>Legal CYA - this template is provided "as is" and no warranty is given that the calculations</t>
  </si>
  <si>
    <t>© 2015 NextMark, Inc. d/b/a Bionic Advertising Systems</t>
  </si>
  <si>
    <t>Also, it's missing media plan features that are difficult/impossible to do in Excel, such as:</t>
  </si>
  <si>
    <t>* Automatic Ad Serving fee Calculations</t>
  </si>
  <si>
    <t>* Flowcharting</t>
  </si>
  <si>
    <t>* Advanced agency compensation methods</t>
  </si>
  <si>
    <t>* Plan analysis</t>
  </si>
  <si>
    <t xml:space="preserve">are correct or that it works properly. </t>
  </si>
  <si>
    <t>That said, I hope you find it useful!</t>
  </si>
  <si>
    <t>1) Click on the "Template" tab below to see the media plan template</t>
  </si>
  <si>
    <t>2) Click on the "Sample" tab below to see a sample of a completed media plan</t>
  </si>
  <si>
    <t>* Advertising Program Lookups</t>
  </si>
  <si>
    <t>* Product Lookups</t>
  </si>
  <si>
    <t>* RFP and proposal management</t>
  </si>
  <si>
    <t>* Vendor Directory</t>
  </si>
  <si>
    <t>* Detailed line item breakdowns</t>
  </si>
  <si>
    <t>* Research Data</t>
  </si>
  <si>
    <t>* Packages (although you can customize the spreadsheet calculations to handle this)</t>
  </si>
  <si>
    <t>* Automatic Flighting (although you can customize the spreadsheet calculations to handle this)</t>
  </si>
  <si>
    <t>To learn about media planning software, go to:</t>
  </si>
  <si>
    <t>* Currency exchanges</t>
  </si>
  <si>
    <t>https://www.bionic-ads.com/agencies/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</si>
</sst>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_([$$-2]\ * #,##0.00_);_([$$-2]\ * \(#,##0.00\);_([$$-2]\ * &quot;-&quot;??_);_(@_)"/>
    <numFmt numFmtId="166" formatCode="m/d/yyyy;@"/>
    <numFmt numFmtId="167" formatCode="mm/dd/yyyy;@"/>
    <numFmt numFmtId="168" formatCode="#,##0.0"/>
  </numFmts>
  <fonts count="20" x14ac:knownFonts="1">
    <font>
      <sz val="11"/>
      <color indexed="8"/>
      <name val="Calibri"/>
    </font>
    <font>
      <sz val="11"/>
      <color indexed="8"/>
      <name val="Calibri"/>
      <family val="2"/>
    </font>
    <font>
      <sz val="10"/>
      <name val="Arial"/>
      <family val="2"/>
    </font>
    <font>
      <sz val="11"/>
      <color indexed="8"/>
      <name val="Calibri"/>
      <family val="2"/>
    </font>
    <font>
      <b/>
      <sz val="10"/>
      <color indexed="8"/>
      <name val="Arial"/>
      <family val="2"/>
    </font>
    <font>
      <sz val="11"/>
      <color indexed="8"/>
      <name val="Arial"/>
      <family val="2"/>
    </font>
    <font>
      <sz val="10"/>
      <color indexed="8"/>
      <name val="Arial"/>
      <family val="2"/>
    </font>
    <font>
      <b/>
      <sz val="10"/>
      <color indexed="63"/>
      <name val="Arial"/>
      <family val="2"/>
    </font>
    <font>
      <b/>
      <sz val="10"/>
      <name val="Arial"/>
      <family val="2"/>
    </font>
    <font>
      <sz val="16"/>
      <color indexed="8"/>
      <name val="Arial"/>
      <family val="2"/>
    </font>
    <font>
      <sz val="10"/>
      <color indexed="63"/>
      <name val="Arial"/>
      <family val="2"/>
    </font>
    <font>
      <sz val="10"/>
      <color indexed="23"/>
      <name val="Arial"/>
      <family val="2"/>
    </font>
    <font>
      <sz val="16"/>
      <color indexed="23"/>
      <name val="Arial"/>
      <family val="2"/>
    </font>
    <font>
      <b/>
      <sz val="11"/>
      <color indexed="8"/>
      <name val="Calibri"/>
      <family val="2"/>
    </font>
    <font>
      <u/>
      <sz val="11"/>
      <color theme="10"/>
      <name val="Calibri"/>
      <family val="2"/>
    </font>
    <font>
      <b/>
      <sz val="24"/>
      <name val="Arial"/>
      <family val="2"/>
    </font>
    <font>
      <sz val="11"/>
      <name val="Arial"/>
      <family val="2"/>
    </font>
    <font>
      <sz val="14"/>
      <color indexed="8"/>
      <name val="Arial"/>
      <family val="2"/>
    </font>
    <font>
      <sz val="12"/>
      <name val="Arial"/>
      <family val="2"/>
    </font>
    <font>
      <u/>
      <sz val="14"/>
      <color theme="10"/>
      <name val="Calibri"/>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top style="thin">
        <color indexed="63"/>
      </top>
      <bottom style="thin">
        <color indexed="8"/>
      </bottom>
      <diagonal/>
    </border>
    <border>
      <left/>
      <right/>
      <top style="thin">
        <color indexed="63"/>
      </top>
      <bottom style="thin">
        <color indexed="8"/>
      </bottom>
      <diagonal/>
    </border>
    <border>
      <left/>
      <right style="thin">
        <color indexed="8"/>
      </right>
      <top style="thin">
        <color indexed="63"/>
      </top>
      <bottom style="thin">
        <color indexed="8"/>
      </bottom>
      <diagonal/>
    </border>
    <border>
      <left/>
      <right style="thin">
        <color indexed="22"/>
      </right>
      <top style="thin">
        <color indexed="8"/>
      </top>
      <bottom/>
      <diagonal/>
    </border>
    <border>
      <left/>
      <right style="thin">
        <color indexed="22"/>
      </right>
      <top style="thin">
        <color indexed="22"/>
      </top>
      <bottom style="thin">
        <color indexed="22"/>
      </bottom>
      <diagonal/>
    </border>
  </borders>
  <cellStyleXfs count="3">
    <xf numFmtId="0" fontId="0" fillId="0" borderId="0"/>
    <xf numFmtId="0" fontId="3" fillId="0" borderId="0"/>
    <xf numFmtId="0" fontId="14" fillId="0" borderId="0" applyNumberFormat="0" applyFill="0" applyBorder="0" applyAlignment="0" applyProtection="0">
      <alignment vertical="top"/>
      <protection locked="0"/>
    </xf>
  </cellStyleXfs>
  <cellXfs count="102">
    <xf numFmtId="0" fontId="0" fillId="0" borderId="0" xfId="0"/>
    <xf numFmtId="0" fontId="6" fillId="0" borderId="0" xfId="0" applyFont="1" applyFill="1" applyAlignment="1">
      <alignment horizontal="right"/>
    </xf>
    <xf numFmtId="0" fontId="6" fillId="0" borderId="0" xfId="0" applyFont="1" applyFill="1"/>
    <xf numFmtId="0" fontId="11" fillId="0" borderId="0" xfId="0" applyFont="1" applyAlignment="1">
      <alignment horizontal="left" indent="1"/>
    </xf>
    <xf numFmtId="0" fontId="6" fillId="0" borderId="0" xfId="0" applyFont="1" applyFill="1" applyAlignment="1">
      <alignment horizontal="left" indent="1"/>
    </xf>
    <xf numFmtId="0" fontId="9" fillId="0" borderId="0" xfId="0" applyFont="1" applyAlignment="1">
      <alignment horizontal="left" indent="1"/>
    </xf>
    <xf numFmtId="0" fontId="6" fillId="0" borderId="0" xfId="0" applyFont="1" applyAlignment="1">
      <alignment horizontal="left" indent="1"/>
    </xf>
    <xf numFmtId="0" fontId="7" fillId="0" borderId="0" xfId="0" applyFont="1" applyFill="1" applyBorder="1" applyAlignment="1">
      <alignment horizontal="left" indent="1"/>
    </xf>
    <xf numFmtId="0" fontId="11" fillId="0" borderId="0" xfId="0" applyFont="1" applyFill="1" applyBorder="1" applyAlignment="1">
      <alignment horizontal="left" indent="1"/>
    </xf>
    <xf numFmtId="0" fontId="11" fillId="0" borderId="0" xfId="0" applyFont="1" applyFill="1" applyAlignment="1">
      <alignment horizontal="left" indent="1"/>
    </xf>
    <xf numFmtId="0" fontId="6" fillId="0" borderId="0" xfId="0" applyFont="1" applyFill="1" applyBorder="1" applyAlignment="1">
      <alignment horizontal="left" indent="1"/>
    </xf>
    <xf numFmtId="6" fontId="6" fillId="0" borderId="0" xfId="0" applyNumberFormat="1" applyFont="1" applyFill="1" applyBorder="1" applyAlignment="1">
      <alignment horizontal="left" indent="1"/>
    </xf>
    <xf numFmtId="0" fontId="12" fillId="0" borderId="0" xfId="0" applyFont="1" applyAlignment="1">
      <alignment horizontal="left" indent="1"/>
    </xf>
    <xf numFmtId="0" fontId="6" fillId="0" borderId="0" xfId="0" applyNumberFormat="1" applyFont="1" applyFill="1" applyAlignment="1">
      <alignment horizontal="left" indent="1"/>
    </xf>
    <xf numFmtId="0" fontId="2" fillId="0" borderId="1" xfId="0" quotePrefix="1" applyFont="1" applyFill="1" applyBorder="1" applyAlignment="1">
      <alignment horizontal="left" indent="1"/>
    </xf>
    <xf numFmtId="164" fontId="6" fillId="0" borderId="1" xfId="0" applyNumberFormat="1" applyFont="1" applyFill="1" applyBorder="1" applyAlignment="1">
      <alignment horizontal="left" indent="1"/>
    </xf>
    <xf numFmtId="0" fontId="2" fillId="0" borderId="1" xfId="0" applyFont="1" applyFill="1" applyBorder="1" applyAlignment="1">
      <alignment horizontal="left" indent="1"/>
    </xf>
    <xf numFmtId="0" fontId="6" fillId="0" borderId="1" xfId="0" applyFont="1" applyFill="1" applyBorder="1" applyAlignment="1">
      <alignment horizontal="left" indent="1"/>
    </xf>
    <xf numFmtId="0" fontId="10" fillId="0" borderId="0" xfId="0" applyFont="1" applyFill="1" applyBorder="1" applyAlignment="1">
      <alignment horizontal="left" indent="1"/>
    </xf>
    <xf numFmtId="0" fontId="9" fillId="0" borderId="0" xfId="0" applyFont="1" applyBorder="1" applyAlignment="1">
      <alignment horizontal="left" indent="1"/>
    </xf>
    <xf numFmtId="0" fontId="6" fillId="0" borderId="0" xfId="0" applyFont="1" applyBorder="1" applyAlignment="1">
      <alignment horizontal="left" indent="1"/>
    </xf>
    <xf numFmtId="0" fontId="8" fillId="0" borderId="0" xfId="0" applyFont="1" applyFill="1" applyBorder="1" applyAlignment="1">
      <alignment horizontal="left" indent="1"/>
    </xf>
    <xf numFmtId="0" fontId="5" fillId="0" borderId="0" xfId="0" applyFont="1" applyBorder="1"/>
    <xf numFmtId="165" fontId="2" fillId="0" borderId="1" xfId="0" applyNumberFormat="1" applyFont="1" applyFill="1" applyBorder="1" applyAlignment="1">
      <alignment horizontal="right" indent="1"/>
    </xf>
    <xf numFmtId="164" fontId="6" fillId="0" borderId="1" xfId="0" quotePrefix="1" applyNumberFormat="1" applyFont="1" applyFill="1" applyBorder="1" applyAlignment="1">
      <alignment horizontal="left" indent="1"/>
    </xf>
    <xf numFmtId="44" fontId="6" fillId="0" borderId="1" xfId="0" applyNumberFormat="1" applyFont="1" applyFill="1" applyBorder="1" applyAlignment="1"/>
    <xf numFmtId="3" fontId="6" fillId="0" borderId="1" xfId="0" applyNumberFormat="1" applyFont="1" applyFill="1" applyBorder="1" applyAlignment="1">
      <alignment horizontal="right" indent="1"/>
    </xf>
    <xf numFmtId="164" fontId="6" fillId="0" borderId="0" xfId="0" applyNumberFormat="1" applyFont="1" applyFill="1" applyBorder="1" applyAlignment="1">
      <alignment horizontal="left" indent="1"/>
    </xf>
    <xf numFmtId="0" fontId="1" fillId="0" borderId="0" xfId="0" applyFont="1"/>
    <xf numFmtId="0" fontId="1" fillId="0" borderId="0" xfId="0" applyNumberFormat="1" applyFont="1"/>
    <xf numFmtId="0" fontId="13" fillId="0" borderId="0" xfId="0" applyFont="1"/>
    <xf numFmtId="44" fontId="12" fillId="0" borderId="0" xfId="0" applyNumberFormat="1" applyFont="1" applyAlignment="1">
      <alignment horizontal="left" indent="1"/>
    </xf>
    <xf numFmtId="44" fontId="9" fillId="0" borderId="0" xfId="0" applyNumberFormat="1" applyFont="1" applyAlignment="1">
      <alignment horizontal="left" indent="1"/>
    </xf>
    <xf numFmtId="44" fontId="6" fillId="0" borderId="0" xfId="0" applyNumberFormat="1" applyFont="1" applyAlignment="1">
      <alignment horizontal="left" indent="1"/>
    </xf>
    <xf numFmtId="44" fontId="6" fillId="0" borderId="0" xfId="0" applyNumberFormat="1" applyFont="1" applyFill="1" applyAlignment="1">
      <alignment horizontal="left" indent="1"/>
    </xf>
    <xf numFmtId="44" fontId="7" fillId="0" borderId="0" xfId="0" applyNumberFormat="1" applyFont="1" applyFill="1" applyBorder="1" applyAlignment="1">
      <alignment horizontal="left" indent="1"/>
    </xf>
    <xf numFmtId="44" fontId="11" fillId="0" borderId="0" xfId="0" applyNumberFormat="1" applyFont="1" applyFill="1" applyAlignment="1">
      <alignment horizontal="left" indent="1"/>
    </xf>
    <xf numFmtId="44" fontId="6" fillId="0" borderId="0" xfId="0" applyNumberFormat="1" applyFont="1" applyFill="1" applyBorder="1" applyAlignment="1">
      <alignment horizontal="left" indent="1"/>
    </xf>
    <xf numFmtId="44" fontId="6" fillId="0" borderId="1" xfId="0" applyNumberFormat="1" applyFont="1" applyFill="1" applyBorder="1" applyAlignment="1">
      <alignment horizontal="right" indent="1"/>
    </xf>
    <xf numFmtId="44" fontId="6" fillId="0" borderId="0" xfId="0" applyNumberFormat="1" applyFont="1" applyFill="1" applyAlignment="1">
      <alignment horizontal="right"/>
    </xf>
    <xf numFmtId="2" fontId="12" fillId="0" borderId="0" xfId="0" applyNumberFormat="1" applyFont="1" applyAlignment="1">
      <alignment horizontal="right" indent="1"/>
    </xf>
    <xf numFmtId="2" fontId="9" fillId="0" borderId="0" xfId="0" applyNumberFormat="1" applyFont="1" applyAlignment="1">
      <alignment horizontal="right" indent="1"/>
    </xf>
    <xf numFmtId="2" fontId="6" fillId="0" borderId="0" xfId="0" applyNumberFormat="1" applyFont="1" applyAlignment="1">
      <alignment horizontal="right" indent="1"/>
    </xf>
    <xf numFmtId="2" fontId="6" fillId="0" borderId="0" xfId="0" applyNumberFormat="1" applyFont="1" applyFill="1" applyAlignment="1">
      <alignment horizontal="right" indent="1"/>
    </xf>
    <xf numFmtId="2" fontId="7" fillId="0" borderId="0" xfId="0" applyNumberFormat="1" applyFont="1" applyFill="1" applyBorder="1" applyAlignment="1">
      <alignment horizontal="right" indent="1"/>
    </xf>
    <xf numFmtId="2" fontId="11" fillId="0" borderId="0" xfId="0" applyNumberFormat="1" applyFont="1" applyFill="1" applyAlignment="1">
      <alignment horizontal="right" indent="1"/>
    </xf>
    <xf numFmtId="2" fontId="6" fillId="0" borderId="0" xfId="0" applyNumberFormat="1" applyFont="1" applyFill="1" applyBorder="1" applyAlignment="1">
      <alignment horizontal="right" indent="1"/>
    </xf>
    <xf numFmtId="2" fontId="6" fillId="0" borderId="1" xfId="0" applyNumberFormat="1" applyFont="1" applyFill="1" applyBorder="1" applyAlignment="1">
      <alignment horizontal="right" indent="1"/>
    </xf>
    <xf numFmtId="2" fontId="6" fillId="0" borderId="0" xfId="0" applyNumberFormat="1" applyFont="1" applyFill="1" applyAlignment="1">
      <alignment horizontal="right"/>
    </xf>
    <xf numFmtId="1" fontId="12" fillId="0" borderId="0" xfId="0" applyNumberFormat="1" applyFont="1" applyAlignment="1">
      <alignment horizontal="right" indent="1"/>
    </xf>
    <xf numFmtId="1" fontId="9" fillId="0" borderId="0" xfId="0" applyNumberFormat="1" applyFont="1" applyAlignment="1">
      <alignment horizontal="right" indent="1"/>
    </xf>
    <xf numFmtId="1" fontId="6" fillId="0" borderId="0" xfId="0" applyNumberFormat="1" applyFont="1" applyAlignment="1">
      <alignment horizontal="right" indent="1"/>
    </xf>
    <xf numFmtId="1" fontId="6" fillId="0" borderId="0" xfId="0" applyNumberFormat="1" applyFont="1" applyFill="1" applyAlignment="1">
      <alignment horizontal="right" indent="1"/>
    </xf>
    <xf numFmtId="1" fontId="7" fillId="0" borderId="0" xfId="0" applyNumberFormat="1" applyFont="1" applyFill="1" applyBorder="1" applyAlignment="1">
      <alignment horizontal="right" indent="1"/>
    </xf>
    <xf numFmtId="1" fontId="11" fillId="0" borderId="0" xfId="0" applyNumberFormat="1" applyFont="1" applyFill="1" applyAlignment="1">
      <alignment horizontal="right" indent="1"/>
    </xf>
    <xf numFmtId="1" fontId="6" fillId="0" borderId="0" xfId="0" applyNumberFormat="1" applyFont="1" applyFill="1" applyBorder="1" applyAlignment="1">
      <alignment horizontal="right" indent="1"/>
    </xf>
    <xf numFmtId="1" fontId="6" fillId="0" borderId="1" xfId="0" applyNumberFormat="1" applyFont="1" applyFill="1" applyBorder="1" applyAlignment="1">
      <alignment horizontal="right" indent="1"/>
    </xf>
    <xf numFmtId="1" fontId="6" fillId="0" borderId="0" xfId="0" applyNumberFormat="1" applyFont="1" applyFill="1" applyAlignment="1">
      <alignment horizontal="right"/>
    </xf>
    <xf numFmtId="166" fontId="12" fillId="0" borderId="0" xfId="0" applyNumberFormat="1" applyFont="1" applyAlignment="1">
      <alignment horizontal="left" indent="1"/>
    </xf>
    <xf numFmtId="166" fontId="9" fillId="0" borderId="0" xfId="0" applyNumberFormat="1" applyFont="1" applyAlignment="1">
      <alignment horizontal="left" indent="1"/>
    </xf>
    <xf numFmtId="166" fontId="6" fillId="0" borderId="0" xfId="0" applyNumberFormat="1" applyFont="1" applyAlignment="1">
      <alignment horizontal="left" indent="1"/>
    </xf>
    <xf numFmtId="166" fontId="6" fillId="0" borderId="0" xfId="0" applyNumberFormat="1" applyFont="1" applyFill="1" applyAlignment="1">
      <alignment horizontal="left" indent="1"/>
    </xf>
    <xf numFmtId="166" fontId="7" fillId="0" borderId="0" xfId="0" applyNumberFormat="1" applyFont="1" applyFill="1" applyBorder="1" applyAlignment="1">
      <alignment horizontal="left" indent="1"/>
    </xf>
    <xf numFmtId="166" fontId="11" fillId="0" borderId="0" xfId="0" applyNumberFormat="1" applyFont="1" applyFill="1" applyAlignment="1">
      <alignment horizontal="left" indent="1"/>
    </xf>
    <xf numFmtId="166" fontId="6" fillId="0" borderId="0" xfId="0" applyNumberFormat="1" applyFont="1" applyFill="1" applyBorder="1" applyAlignment="1">
      <alignment horizontal="left" indent="1"/>
    </xf>
    <xf numFmtId="166" fontId="6" fillId="0" borderId="0" xfId="0" applyNumberFormat="1" applyFont="1" applyFill="1"/>
    <xf numFmtId="167" fontId="6" fillId="0" borderId="1" xfId="0" applyNumberFormat="1" applyFont="1" applyFill="1" applyBorder="1" applyAlignment="1">
      <alignment horizontal="left" indent="1"/>
    </xf>
    <xf numFmtId="168" fontId="6" fillId="0" borderId="1" xfId="0" applyNumberFormat="1" applyFont="1" applyFill="1" applyBorder="1" applyAlignment="1">
      <alignment horizontal="right" indent="1"/>
    </xf>
    <xf numFmtId="0" fontId="1" fillId="2" borderId="0" xfId="0" applyFont="1" applyFill="1"/>
    <xf numFmtId="0" fontId="0" fillId="2" borderId="0" xfId="0" applyFill="1"/>
    <xf numFmtId="0" fontId="8" fillId="2" borderId="2" xfId="0" applyFont="1" applyFill="1" applyBorder="1" applyAlignment="1">
      <alignment horizontal="left" indent="1"/>
    </xf>
    <xf numFmtId="166" fontId="8" fillId="2" borderId="2" xfId="0" applyNumberFormat="1" applyFont="1" applyFill="1" applyBorder="1" applyAlignment="1">
      <alignment horizontal="left" indent="1"/>
    </xf>
    <xf numFmtId="166" fontId="8" fillId="2" borderId="2" xfId="0" applyNumberFormat="1" applyFont="1" applyFill="1" applyBorder="1" applyAlignment="1">
      <alignment horizontal="left" wrapText="1" indent="1"/>
    </xf>
    <xf numFmtId="1" fontId="8" fillId="2" borderId="2" xfId="0" applyNumberFormat="1" applyFont="1" applyFill="1" applyBorder="1" applyAlignment="1">
      <alignment horizontal="right" wrapText="1" indent="1"/>
    </xf>
    <xf numFmtId="2" fontId="8" fillId="2" borderId="2" xfId="0" applyNumberFormat="1" applyFont="1" applyFill="1" applyBorder="1" applyAlignment="1">
      <alignment horizontal="right" wrapText="1" indent="1"/>
    </xf>
    <xf numFmtId="0" fontId="8" fillId="2" borderId="2" xfId="0" applyFont="1" applyFill="1" applyBorder="1" applyAlignment="1">
      <alignment horizontal="right" wrapText="1" indent="1"/>
    </xf>
    <xf numFmtId="0" fontId="8" fillId="2" borderId="2" xfId="0" applyFont="1" applyFill="1" applyBorder="1" applyAlignment="1">
      <alignment horizontal="left" wrapText="1" indent="1"/>
    </xf>
    <xf numFmtId="44" fontId="8" fillId="2" borderId="2" xfId="0" applyNumberFormat="1" applyFont="1" applyFill="1" applyBorder="1" applyAlignment="1">
      <alignment horizontal="right" wrapText="1" indent="1"/>
    </xf>
    <xf numFmtId="0" fontId="8" fillId="2" borderId="3" xfId="0" applyFont="1" applyFill="1" applyBorder="1" applyAlignment="1">
      <alignment horizontal="left" indent="1"/>
    </xf>
    <xf numFmtId="0" fontId="8" fillId="2" borderId="4" xfId="0" applyFont="1" applyFill="1" applyBorder="1" applyAlignment="1">
      <alignment horizontal="right" wrapText="1" indent="1"/>
    </xf>
    <xf numFmtId="0" fontId="6" fillId="0" borderId="5" xfId="0" applyFont="1" applyFill="1" applyBorder="1" applyAlignment="1">
      <alignment horizontal="left" indent="1"/>
    </xf>
    <xf numFmtId="165" fontId="2" fillId="0" borderId="6" xfId="0" applyNumberFormat="1" applyFont="1" applyFill="1" applyBorder="1" applyAlignment="1">
      <alignment horizontal="right" indent="1"/>
    </xf>
    <xf numFmtId="0" fontId="4" fillId="2" borderId="7" xfId="0" applyFont="1" applyFill="1" applyBorder="1" applyAlignment="1">
      <alignment horizontal="left" indent="1"/>
    </xf>
    <xf numFmtId="0" fontId="4" fillId="2" borderId="8" xfId="0" applyFont="1" applyFill="1" applyBorder="1" applyAlignment="1">
      <alignment horizontal="left" indent="1"/>
    </xf>
    <xf numFmtId="1" fontId="4" fillId="2" borderId="8" xfId="0" applyNumberFormat="1" applyFont="1" applyFill="1" applyBorder="1" applyAlignment="1">
      <alignment horizontal="right" indent="1"/>
    </xf>
    <xf numFmtId="2" fontId="4" fillId="2" borderId="8" xfId="0" applyNumberFormat="1" applyFont="1" applyFill="1" applyBorder="1" applyAlignment="1">
      <alignment horizontal="right" indent="1"/>
    </xf>
    <xf numFmtId="164" fontId="4" fillId="2" borderId="8" xfId="0" applyNumberFormat="1" applyFont="1" applyFill="1" applyBorder="1" applyAlignment="1">
      <alignment horizontal="left" indent="1"/>
    </xf>
    <xf numFmtId="4" fontId="4" fillId="2" borderId="8" xfId="0" applyNumberFormat="1" applyFont="1" applyFill="1" applyBorder="1" applyAlignment="1">
      <alignment horizontal="left" indent="1"/>
    </xf>
    <xf numFmtId="3" fontId="4" fillId="2" borderId="8" xfId="0" applyNumberFormat="1" applyFont="1" applyFill="1" applyBorder="1" applyAlignment="1">
      <alignment horizontal="right" indent="1"/>
    </xf>
    <xf numFmtId="44" fontId="4" fillId="2" borderId="8" xfId="0" applyNumberFormat="1" applyFont="1" applyFill="1" applyBorder="1" applyAlignment="1">
      <alignment horizontal="right" indent="1"/>
    </xf>
    <xf numFmtId="165" fontId="4" fillId="2" borderId="8" xfId="0" applyNumberFormat="1" applyFont="1" applyFill="1" applyBorder="1" applyAlignment="1">
      <alignment horizontal="right" indent="1"/>
    </xf>
    <xf numFmtId="165" fontId="4" fillId="2" borderId="9" xfId="0" applyNumberFormat="1" applyFont="1" applyFill="1" applyBorder="1" applyAlignment="1">
      <alignment horizontal="right" indent="1"/>
    </xf>
    <xf numFmtId="167" fontId="6" fillId="0" borderId="0" xfId="0" applyNumberFormat="1" applyFont="1" applyFill="1" applyBorder="1" applyAlignment="1">
      <alignment horizontal="left" indent="1"/>
    </xf>
    <xf numFmtId="0" fontId="8" fillId="2" borderId="10" xfId="0" applyFont="1" applyFill="1" applyBorder="1" applyAlignment="1">
      <alignment horizontal="left" indent="1"/>
    </xf>
    <xf numFmtId="0" fontId="6" fillId="0" borderId="11" xfId="0" applyFont="1" applyFill="1" applyBorder="1" applyAlignment="1">
      <alignment horizontal="left" indent="1"/>
    </xf>
    <xf numFmtId="167" fontId="4" fillId="2" borderId="8" xfId="0" applyNumberFormat="1" applyFont="1" applyFill="1" applyBorder="1" applyAlignment="1">
      <alignment horizontal="left" indent="1"/>
    </xf>
    <xf numFmtId="0" fontId="15" fillId="0" borderId="0" xfId="0" applyFont="1" applyFill="1"/>
    <xf numFmtId="0" fontId="5" fillId="0" borderId="0" xfId="0" applyFont="1"/>
    <xf numFmtId="0" fontId="16" fillId="0" borderId="0" xfId="0" applyFont="1" applyFill="1"/>
    <xf numFmtId="0" fontId="17" fillId="0" borderId="0" xfId="0" applyFont="1"/>
    <xf numFmtId="0" fontId="18" fillId="0" borderId="0" xfId="0" applyFont="1" applyFill="1"/>
    <xf numFmtId="0" fontId="19" fillId="0" borderId="0" xfId="2" applyFont="1" applyFill="1" applyAlignment="1" applyProtection="1"/>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ionic-ads.com/agenc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32"/>
  <sheetViews>
    <sheetView showGridLines="0" tabSelected="1" workbookViewId="0">
      <selection activeCell="B11" sqref="B11"/>
    </sheetView>
  </sheetViews>
  <sheetFormatPr defaultRowHeight="14.25" x14ac:dyDescent="0.2"/>
  <cols>
    <col min="1" max="1" width="3.42578125" style="97" customWidth="1"/>
    <col min="2" max="2" width="113.85546875" style="97" customWidth="1"/>
    <col min="3" max="16384" width="9.140625" style="97"/>
  </cols>
  <sheetData>
    <row r="2" spans="2:2" ht="30" x14ac:dyDescent="0.4">
      <c r="B2" s="96" t="s">
        <v>138</v>
      </c>
    </row>
    <row r="3" spans="2:2" x14ac:dyDescent="0.2">
      <c r="B3" s="98"/>
    </row>
    <row r="4" spans="2:2" ht="15" x14ac:dyDescent="0.2">
      <c r="B4" s="100" t="s">
        <v>148</v>
      </c>
    </row>
    <row r="5" spans="2:2" ht="15" x14ac:dyDescent="0.2">
      <c r="B5" s="100" t="s">
        <v>149</v>
      </c>
    </row>
    <row r="6" spans="2:2" ht="15" x14ac:dyDescent="0.2">
      <c r="B6" s="100"/>
    </row>
    <row r="7" spans="2:2" ht="15" x14ac:dyDescent="0.2">
      <c r="B7" s="100" t="s">
        <v>139</v>
      </c>
    </row>
    <row r="8" spans="2:2" ht="15" x14ac:dyDescent="0.2">
      <c r="B8" s="100" t="s">
        <v>146</v>
      </c>
    </row>
    <row r="9" spans="2:2" ht="15" x14ac:dyDescent="0.2">
      <c r="B9" s="100"/>
    </row>
    <row r="10" spans="2:2" ht="15" x14ac:dyDescent="0.2">
      <c r="B10" s="100" t="s">
        <v>141</v>
      </c>
    </row>
    <row r="11" spans="2:2" ht="15" x14ac:dyDescent="0.2">
      <c r="B11" s="100" t="s">
        <v>150</v>
      </c>
    </row>
    <row r="12" spans="2:2" ht="15" x14ac:dyDescent="0.2">
      <c r="B12" s="100" t="s">
        <v>151</v>
      </c>
    </row>
    <row r="13" spans="2:2" ht="15" x14ac:dyDescent="0.2">
      <c r="B13" s="100" t="s">
        <v>155</v>
      </c>
    </row>
    <row r="14" spans="2:2" ht="15" x14ac:dyDescent="0.2">
      <c r="B14" s="100" t="s">
        <v>152</v>
      </c>
    </row>
    <row r="15" spans="2:2" ht="15" x14ac:dyDescent="0.2">
      <c r="B15" s="100" t="s">
        <v>153</v>
      </c>
    </row>
    <row r="16" spans="2:2" ht="15" x14ac:dyDescent="0.2">
      <c r="B16" s="100" t="s">
        <v>154</v>
      </c>
    </row>
    <row r="17" spans="2:2" ht="15" x14ac:dyDescent="0.2">
      <c r="B17" s="100" t="s">
        <v>142</v>
      </c>
    </row>
    <row r="18" spans="2:2" ht="15" x14ac:dyDescent="0.2">
      <c r="B18" s="100" t="s">
        <v>144</v>
      </c>
    </row>
    <row r="19" spans="2:2" ht="15" x14ac:dyDescent="0.2">
      <c r="B19" s="100" t="s">
        <v>156</v>
      </c>
    </row>
    <row r="20" spans="2:2" ht="15" x14ac:dyDescent="0.2">
      <c r="B20" s="100" t="s">
        <v>127</v>
      </c>
    </row>
    <row r="21" spans="2:2" ht="15" x14ac:dyDescent="0.2">
      <c r="B21" s="100" t="s">
        <v>157</v>
      </c>
    </row>
    <row r="22" spans="2:2" ht="15" x14ac:dyDescent="0.2">
      <c r="B22" s="100" t="s">
        <v>143</v>
      </c>
    </row>
    <row r="23" spans="2:2" ht="15" x14ac:dyDescent="0.2">
      <c r="B23" s="100" t="s">
        <v>145</v>
      </c>
    </row>
    <row r="24" spans="2:2" ht="15" x14ac:dyDescent="0.2">
      <c r="B24" s="100" t="s">
        <v>130</v>
      </c>
    </row>
    <row r="25" spans="2:2" ht="15" x14ac:dyDescent="0.2">
      <c r="B25" s="100" t="s">
        <v>159</v>
      </c>
    </row>
    <row r="26" spans="2:2" ht="15" x14ac:dyDescent="0.2">
      <c r="B26" s="100"/>
    </row>
    <row r="27" spans="2:2" ht="15" x14ac:dyDescent="0.2">
      <c r="B27" s="100" t="s">
        <v>147</v>
      </c>
    </row>
    <row r="28" spans="2:2" ht="15" x14ac:dyDescent="0.2">
      <c r="B28" s="100"/>
    </row>
    <row r="29" spans="2:2" ht="15" x14ac:dyDescent="0.2">
      <c r="B29" s="100" t="s">
        <v>158</v>
      </c>
    </row>
    <row r="30" spans="2:2" s="99" customFormat="1" ht="18.75" x14ac:dyDescent="0.3">
      <c r="B30" s="101" t="s">
        <v>160</v>
      </c>
    </row>
    <row r="31" spans="2:2" x14ac:dyDescent="0.2">
      <c r="B31" s="98"/>
    </row>
    <row r="32" spans="2:2" ht="15" x14ac:dyDescent="0.2">
      <c r="B32" s="100" t="s">
        <v>140</v>
      </c>
    </row>
  </sheetData>
  <hyperlinks>
    <hyperlink ref="B30" r:id="rId1" xr:uid="{00000000-0004-0000-0000-000000000000}"/>
  </hyperlinks>
  <pageMargins left="0.7" right="0.7" top="0.75" bottom="0.75" header="0.3" footer="0.3"/>
  <pageSetup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4"/>
  <sheetViews>
    <sheetView showGridLines="0" zoomScaleNormal="100" workbookViewId="0">
      <selection activeCell="B15" sqref="B15"/>
    </sheetView>
  </sheetViews>
  <sheetFormatPr defaultColWidth="8.85546875" defaultRowHeight="14.25" x14ac:dyDescent="0.2"/>
  <cols>
    <col min="1" max="1" width="6.28515625" style="2" customWidth="1"/>
    <col min="2" max="2" width="22.5703125" style="2" customWidth="1"/>
    <col min="3" max="3" width="32.7109375" style="2" customWidth="1"/>
    <col min="4" max="4" width="34.28515625" style="2" customWidth="1"/>
    <col min="5" max="5" width="20.7109375" style="2" customWidth="1"/>
    <col min="6" max="6" width="16.42578125" style="2" customWidth="1"/>
    <col min="7" max="7" width="14.42578125" style="65" customWidth="1"/>
    <col min="8" max="8" width="13.42578125" style="65" customWidth="1"/>
    <col min="9" max="9" width="13.42578125" style="57" hidden="1" customWidth="1"/>
    <col min="10" max="11" width="13.42578125" style="48" hidden="1" customWidth="1"/>
    <col min="12" max="12" width="19.28515625" style="2" customWidth="1"/>
    <col min="13" max="13" width="12.85546875" style="2" customWidth="1"/>
    <col min="14" max="14" width="12.28515625" style="2" customWidth="1"/>
    <col min="15" max="15" width="18" style="1" customWidth="1"/>
    <col min="16" max="16" width="18" style="39" hidden="1" customWidth="1"/>
    <col min="17" max="17" width="16.7109375" style="1" customWidth="1"/>
    <col min="18" max="18" width="23.85546875" style="1" customWidth="1"/>
    <col min="19" max="19" width="18" style="1" customWidth="1"/>
    <col min="20" max="20" width="18.140625" style="1" customWidth="1"/>
    <col min="21" max="37" width="12.7109375" style="2" customWidth="1"/>
    <col min="38" max="38" width="18.42578125" style="2" bestFit="1" customWidth="1"/>
    <col min="39" max="39" width="16.85546875" style="2" bestFit="1" customWidth="1"/>
    <col min="40" max="40" width="40.85546875" style="2" customWidth="1"/>
    <col min="41" max="16384" width="8.85546875" style="22"/>
  </cols>
  <sheetData>
    <row r="1" spans="1:20" s="19" customFormat="1" ht="20.25" customHeight="1" x14ac:dyDescent="0.3">
      <c r="A1" s="12" t="s">
        <v>12</v>
      </c>
      <c r="C1" s="12"/>
      <c r="D1" s="12"/>
      <c r="E1" s="12"/>
      <c r="F1" s="12"/>
      <c r="G1" s="58"/>
      <c r="H1" s="58"/>
      <c r="I1" s="49"/>
      <c r="J1" s="40"/>
      <c r="K1" s="40"/>
      <c r="L1" s="12"/>
      <c r="M1" s="12"/>
      <c r="N1" s="12"/>
      <c r="O1" s="12"/>
      <c r="P1" s="31"/>
      <c r="Q1" s="12"/>
      <c r="R1" s="12"/>
      <c r="S1" s="12"/>
      <c r="T1" s="12"/>
    </row>
    <row r="2" spans="1:20" s="19" customFormat="1" ht="20.25" customHeight="1" x14ac:dyDescent="0.3">
      <c r="A2" s="5" t="s">
        <v>55</v>
      </c>
      <c r="C2" s="5"/>
      <c r="D2" s="5"/>
      <c r="E2" s="5"/>
      <c r="F2" s="5"/>
      <c r="G2" s="59"/>
      <c r="H2" s="59"/>
      <c r="I2" s="50"/>
      <c r="J2" s="41"/>
      <c r="K2" s="41"/>
      <c r="L2" s="5"/>
      <c r="M2" s="5"/>
      <c r="N2" s="5"/>
      <c r="O2" s="5"/>
      <c r="P2" s="32"/>
      <c r="Q2" s="5"/>
      <c r="R2" s="5"/>
      <c r="S2" s="5"/>
      <c r="T2" s="5"/>
    </row>
    <row r="3" spans="1:20" s="19" customFormat="1" ht="20.25" customHeight="1" x14ac:dyDescent="0.3">
      <c r="A3" s="5" t="s">
        <v>63</v>
      </c>
      <c r="C3" s="5"/>
      <c r="D3" s="5"/>
      <c r="E3" s="5"/>
      <c r="F3" s="5"/>
      <c r="G3" s="59"/>
      <c r="H3" s="59"/>
      <c r="I3" s="50"/>
      <c r="J3" s="41"/>
      <c r="K3" s="41"/>
      <c r="L3" s="5"/>
      <c r="M3" s="5"/>
      <c r="N3" s="5"/>
      <c r="O3" s="5"/>
      <c r="P3" s="32"/>
      <c r="Q3" s="5"/>
      <c r="R3" s="5"/>
      <c r="S3" s="5"/>
      <c r="T3" s="5"/>
    </row>
    <row r="4" spans="1:20" s="20" customFormat="1" ht="12.75" x14ac:dyDescent="0.2">
      <c r="B4" s="6"/>
      <c r="C4" s="6"/>
      <c r="D4" s="6"/>
      <c r="E4" s="6"/>
      <c r="F4" s="6"/>
      <c r="G4" s="60"/>
      <c r="H4" s="60"/>
      <c r="I4" s="51"/>
      <c r="J4" s="42"/>
      <c r="K4" s="42"/>
      <c r="L4" s="6"/>
      <c r="M4" s="6"/>
      <c r="N4" s="6"/>
      <c r="O4" s="6"/>
      <c r="P4" s="33"/>
      <c r="Q4" s="6"/>
      <c r="R4" s="6"/>
      <c r="S4" s="6"/>
      <c r="T4" s="6"/>
    </row>
    <row r="5" spans="1:20" s="20" customFormat="1" ht="12.75" x14ac:dyDescent="0.2">
      <c r="B5" s="3" t="s">
        <v>13</v>
      </c>
      <c r="C5" s="13" t="s">
        <v>57</v>
      </c>
      <c r="D5" s="13"/>
      <c r="E5" s="13"/>
      <c r="F5" s="13"/>
      <c r="G5" s="61"/>
      <c r="H5" s="61"/>
      <c r="I5" s="52"/>
      <c r="J5" s="43"/>
      <c r="K5" s="43"/>
      <c r="L5" s="13"/>
      <c r="M5" s="13"/>
      <c r="N5" s="13"/>
      <c r="O5" s="13"/>
      <c r="P5" s="34"/>
      <c r="Q5" s="13"/>
      <c r="R5" s="13"/>
      <c r="S5" s="13"/>
      <c r="T5" s="13"/>
    </row>
    <row r="6" spans="1:20" s="20" customFormat="1" ht="12.75" x14ac:dyDescent="0.2">
      <c r="B6" s="6"/>
      <c r="C6" s="4" t="s">
        <v>56</v>
      </c>
      <c r="D6" s="4"/>
      <c r="E6" s="4"/>
      <c r="F6" s="4"/>
      <c r="G6" s="61"/>
      <c r="H6" s="61"/>
      <c r="I6" s="52"/>
      <c r="J6" s="43"/>
      <c r="K6" s="43"/>
      <c r="L6" s="4"/>
      <c r="M6" s="4"/>
      <c r="N6" s="4"/>
      <c r="O6" s="4"/>
      <c r="P6" s="34"/>
      <c r="Q6" s="4"/>
      <c r="R6" s="4"/>
      <c r="S6" s="4"/>
      <c r="T6" s="4"/>
    </row>
    <row r="7" spans="1:20" s="20" customFormat="1" ht="12.75" x14ac:dyDescent="0.2">
      <c r="B7" s="6"/>
      <c r="C7" s="4" t="s">
        <v>58</v>
      </c>
      <c r="D7" s="4"/>
      <c r="E7" s="4"/>
      <c r="F7" s="4"/>
      <c r="G7" s="61"/>
      <c r="H7" s="61"/>
      <c r="I7" s="52"/>
      <c r="J7" s="43"/>
      <c r="K7" s="43"/>
      <c r="L7" s="4"/>
      <c r="M7" s="4"/>
      <c r="N7" s="4"/>
      <c r="O7" s="4"/>
      <c r="P7" s="34"/>
      <c r="Q7" s="4"/>
      <c r="R7" s="4"/>
      <c r="S7" s="4"/>
      <c r="T7" s="4"/>
    </row>
    <row r="8" spans="1:20" s="7" customFormat="1" ht="12.75" x14ac:dyDescent="0.2">
      <c r="C8" s="18" t="s">
        <v>54</v>
      </c>
      <c r="G8" s="62"/>
      <c r="H8" s="62"/>
      <c r="I8" s="53"/>
      <c r="J8" s="44"/>
      <c r="K8" s="44"/>
      <c r="P8" s="35"/>
    </row>
    <row r="9" spans="1:20" s="20" customFormat="1" ht="12.75" x14ac:dyDescent="0.2">
      <c r="B9" s="8"/>
      <c r="C9" s="8"/>
      <c r="D9" s="8"/>
      <c r="E9" s="8"/>
      <c r="F9" s="9"/>
      <c r="G9" s="63"/>
      <c r="H9" s="63"/>
      <c r="I9" s="54"/>
      <c r="J9" s="45"/>
      <c r="K9" s="45"/>
      <c r="L9" s="8"/>
      <c r="M9" s="8"/>
      <c r="N9" s="8"/>
      <c r="O9" s="9"/>
      <c r="P9" s="36"/>
      <c r="Q9" s="9"/>
      <c r="R9" s="9"/>
      <c r="S9" s="9"/>
      <c r="T9" s="9"/>
    </row>
    <row r="10" spans="1:20" s="20" customFormat="1" ht="12.75" x14ac:dyDescent="0.2">
      <c r="B10" s="8" t="s">
        <v>3</v>
      </c>
      <c r="C10" s="92">
        <v>42370</v>
      </c>
      <c r="D10" s="8"/>
      <c r="E10" s="8"/>
      <c r="F10" s="9"/>
      <c r="G10" s="63"/>
      <c r="H10" s="63"/>
      <c r="I10" s="54"/>
      <c r="J10" s="45"/>
      <c r="K10" s="45"/>
      <c r="L10" s="8"/>
      <c r="M10" s="8"/>
      <c r="N10" s="8"/>
      <c r="O10" s="9"/>
      <c r="P10" s="36"/>
      <c r="Q10" s="9"/>
      <c r="R10" s="9"/>
      <c r="S10" s="9"/>
      <c r="T10" s="9"/>
    </row>
    <row r="11" spans="1:20" s="20" customFormat="1" ht="12.75" x14ac:dyDescent="0.2">
      <c r="B11" s="8" t="s">
        <v>4</v>
      </c>
      <c r="C11" s="92">
        <v>42735</v>
      </c>
      <c r="D11" s="10"/>
      <c r="E11" s="10"/>
      <c r="F11" s="10"/>
      <c r="G11" s="64"/>
      <c r="H11" s="64"/>
      <c r="I11" s="55"/>
      <c r="J11" s="46"/>
      <c r="K11" s="46"/>
      <c r="L11" s="10"/>
      <c r="M11" s="10"/>
      <c r="N11" s="10"/>
      <c r="O11" s="10"/>
      <c r="P11" s="37"/>
      <c r="Q11" s="10"/>
      <c r="R11" s="10"/>
      <c r="S11" s="10"/>
      <c r="T11" s="10"/>
    </row>
    <row r="12" spans="1:20" s="20" customFormat="1" ht="14.25" customHeight="1" x14ac:dyDescent="0.2">
      <c r="B12" s="8" t="s">
        <v>14</v>
      </c>
      <c r="C12" s="27">
        <v>0</v>
      </c>
      <c r="D12" s="11"/>
      <c r="E12" s="11"/>
      <c r="F12" s="11"/>
      <c r="G12" s="64"/>
      <c r="H12" s="64"/>
      <c r="I12" s="55"/>
      <c r="J12" s="46"/>
      <c r="K12" s="46"/>
      <c r="L12" s="11"/>
      <c r="M12" s="11"/>
      <c r="N12" s="11"/>
      <c r="O12" s="11"/>
      <c r="P12" s="37"/>
      <c r="Q12" s="11"/>
      <c r="R12" s="11"/>
      <c r="S12" s="11"/>
      <c r="T12" s="11"/>
    </row>
    <row r="13" spans="1:20" s="20" customFormat="1" ht="14.25" customHeight="1" x14ac:dyDescent="0.2">
      <c r="A13" s="4"/>
      <c r="B13" s="4"/>
      <c r="C13" s="4"/>
      <c r="D13" s="4"/>
      <c r="E13" s="4"/>
      <c r="F13" s="4"/>
      <c r="G13" s="61"/>
      <c r="H13" s="61"/>
      <c r="I13" s="52"/>
      <c r="J13" s="43"/>
      <c r="K13" s="43"/>
      <c r="L13" s="4"/>
      <c r="M13" s="4"/>
      <c r="N13" s="4"/>
      <c r="O13" s="4"/>
      <c r="P13" s="34"/>
      <c r="Q13" s="4"/>
      <c r="R13" s="4"/>
      <c r="S13" s="4"/>
      <c r="T13" s="4"/>
    </row>
    <row r="14" spans="1:20" s="21" customFormat="1" ht="14.25" customHeight="1" x14ac:dyDescent="0.2">
      <c r="A14" s="78" t="s">
        <v>137</v>
      </c>
      <c r="B14" s="93" t="s">
        <v>11</v>
      </c>
      <c r="C14" s="70" t="s">
        <v>0</v>
      </c>
      <c r="D14" s="70" t="s">
        <v>1</v>
      </c>
      <c r="E14" s="70" t="s">
        <v>2</v>
      </c>
      <c r="F14" s="70" t="s">
        <v>59</v>
      </c>
      <c r="G14" s="71" t="s">
        <v>3</v>
      </c>
      <c r="H14" s="72" t="s">
        <v>4</v>
      </c>
      <c r="I14" s="73" t="s">
        <v>123</v>
      </c>
      <c r="J14" s="74" t="s">
        <v>124</v>
      </c>
      <c r="K14" s="74" t="s">
        <v>125</v>
      </c>
      <c r="L14" s="75" t="s">
        <v>5</v>
      </c>
      <c r="M14" s="76" t="s">
        <v>60</v>
      </c>
      <c r="N14" s="76" t="s">
        <v>6</v>
      </c>
      <c r="O14" s="75" t="s">
        <v>7</v>
      </c>
      <c r="P14" s="77"/>
      <c r="Q14" s="76" t="s">
        <v>8</v>
      </c>
      <c r="R14" s="75" t="s">
        <v>126</v>
      </c>
      <c r="S14" s="75" t="s">
        <v>9</v>
      </c>
      <c r="T14" s="79" t="s">
        <v>10</v>
      </c>
    </row>
    <row r="15" spans="1:20" s="10" customFormat="1" ht="12.75" x14ac:dyDescent="0.2">
      <c r="A15" s="80">
        <v>1</v>
      </c>
      <c r="B15" s="94"/>
      <c r="C15" s="17"/>
      <c r="D15" s="14"/>
      <c r="E15" s="14"/>
      <c r="F15" s="14"/>
      <c r="G15" s="66">
        <f>$C$10</f>
        <v>42370</v>
      </c>
      <c r="H15" s="66">
        <f>$C$11</f>
        <v>42735</v>
      </c>
      <c r="I15" s="56">
        <f t="shared" ref="I15:I40" si="0">H15-G15+1</f>
        <v>366</v>
      </c>
      <c r="J15" s="47">
        <f>I15/7</f>
        <v>52.285714285714285</v>
      </c>
      <c r="K15" s="47">
        <f>(YEAR(H15+1)-YEAR(G15))*12+MONTH(H15+1)-MONTH(G15)+(DAY(H15+1)-DAY(G15))/30</f>
        <v>12</v>
      </c>
      <c r="L15" s="25">
        <v>0</v>
      </c>
      <c r="M15" s="15" t="s">
        <v>61</v>
      </c>
      <c r="N15" s="15" t="str">
        <f>IF(ISBLANK(E15),"Net",VLOOKUP(E15,Lookups!$B$2:$C$33,2,FALSE))</f>
        <v>Net</v>
      </c>
      <c r="O15" s="67">
        <f>IF(M15="/day",I15,IF(M15="/week",J15,IF(M15="/month",K15,IF(M15="Flat","--",0))))</f>
        <v>0</v>
      </c>
      <c r="P15" s="38">
        <f>IF(OR(M15="CPM",M15="vCPM"),L15*(O15/1000),IF(OR(M15="Makegood",M15="Value Add"),0,IF(M15="Flat",L15,L15*O15)))</f>
        <v>0</v>
      </c>
      <c r="Q15" s="23">
        <f>IF(N15="Gross",P15*0.85,P15)</f>
        <v>0</v>
      </c>
      <c r="R15" s="23">
        <f>Q15*0.176470588235294</f>
        <v>0</v>
      </c>
      <c r="S15" s="23">
        <v>0</v>
      </c>
      <c r="T15" s="81">
        <f t="shared" ref="T15:T39" si="1">SUM(Q15:S15)</f>
        <v>0</v>
      </c>
    </row>
    <row r="16" spans="1:20" s="10" customFormat="1" ht="14.25" customHeight="1" x14ac:dyDescent="0.2">
      <c r="A16" s="80">
        <v>2</v>
      </c>
      <c r="B16" s="94"/>
      <c r="C16" s="17"/>
      <c r="D16" s="14"/>
      <c r="E16" s="16"/>
      <c r="F16" s="14"/>
      <c r="G16" s="66">
        <f t="shared" ref="G16:G39" si="2">$C$10</f>
        <v>42370</v>
      </c>
      <c r="H16" s="66">
        <f t="shared" ref="H16:H39" si="3">$C$11</f>
        <v>42735</v>
      </c>
      <c r="I16" s="56">
        <f t="shared" si="0"/>
        <v>366</v>
      </c>
      <c r="J16" s="47">
        <f t="shared" ref="J16:J40" si="4">I16/7</f>
        <v>52.285714285714285</v>
      </c>
      <c r="K16" s="47">
        <f t="shared" ref="K16:K39" si="5">(YEAR(H16+1)-YEAR(G16))*12+MONTH(H16+1)-MONTH(G16)+(DAY(H16+1)-DAY(G16))/30</f>
        <v>12</v>
      </c>
      <c r="L16" s="25">
        <v>0</v>
      </c>
      <c r="M16" s="15" t="s">
        <v>61</v>
      </c>
      <c r="N16" s="15" t="str">
        <f>IF(ISBLANK(E16),"Net",VLOOKUP(E16,Lookups!$B$2:$C$33,2,FALSE))</f>
        <v>Net</v>
      </c>
      <c r="O16" s="67">
        <f t="shared" ref="O16:O39" si="6">IF(M16="/day",I16,IF(M16="/week",J16,IF(M16="/month",K16,IF(M16="Flat","--",0))))</f>
        <v>0</v>
      </c>
      <c r="P16" s="38">
        <f t="shared" ref="P16" si="7">IF(OR(M16="CPM",M16="vCPM"),L16*(O16/1000),IF(OR(M16="Makegood",M16="Value Add"),0,IF(M16="Flat",L16,L16*O16)))</f>
        <v>0</v>
      </c>
      <c r="Q16" s="23">
        <f t="shared" ref="Q16" si="8">IF(N16="Gross",P16*0.85,P16)</f>
        <v>0</v>
      </c>
      <c r="R16" s="23">
        <f t="shared" ref="R16:R39" si="9">Q16*0.176470588235294</f>
        <v>0</v>
      </c>
      <c r="S16" s="23">
        <v>0</v>
      </c>
      <c r="T16" s="81">
        <f t="shared" si="1"/>
        <v>0</v>
      </c>
    </row>
    <row r="17" spans="1:20" s="10" customFormat="1" ht="14.25" customHeight="1" x14ac:dyDescent="0.2">
      <c r="A17" s="80">
        <v>3</v>
      </c>
      <c r="B17" s="94"/>
      <c r="C17" s="17"/>
      <c r="D17" s="14"/>
      <c r="E17" s="16"/>
      <c r="F17" s="14"/>
      <c r="G17" s="66">
        <f t="shared" si="2"/>
        <v>42370</v>
      </c>
      <c r="H17" s="66">
        <f t="shared" si="3"/>
        <v>42735</v>
      </c>
      <c r="I17" s="56">
        <f t="shared" si="0"/>
        <v>366</v>
      </c>
      <c r="J17" s="47">
        <f t="shared" si="4"/>
        <v>52.285714285714285</v>
      </c>
      <c r="K17" s="47">
        <f t="shared" si="5"/>
        <v>12</v>
      </c>
      <c r="L17" s="25">
        <v>0</v>
      </c>
      <c r="M17" s="15" t="s">
        <v>61</v>
      </c>
      <c r="N17" s="15" t="str">
        <f>IF(ISBLANK(E17),"Net",VLOOKUP(E17,Lookups!$B$2:$C$33,2,FALSE))</f>
        <v>Net</v>
      </c>
      <c r="O17" s="67">
        <f t="shared" si="6"/>
        <v>0</v>
      </c>
      <c r="P17" s="38">
        <f t="shared" ref="P17:P19" si="10">IF(OR(M17="CPM",M17="vCPM"),L17*(O17/1000),IF(OR(M17="Makegood",M17="Value Add"),0,IF(M17="Flat",L17,L17*O17)))</f>
        <v>0</v>
      </c>
      <c r="Q17" s="23">
        <f t="shared" ref="Q17:Q19" si="11">IF(N17="Gross",P17*0.85,P17)</f>
        <v>0</v>
      </c>
      <c r="R17" s="23">
        <f t="shared" si="9"/>
        <v>0</v>
      </c>
      <c r="S17" s="23">
        <v>0</v>
      </c>
      <c r="T17" s="81">
        <f t="shared" si="1"/>
        <v>0</v>
      </c>
    </row>
    <row r="18" spans="1:20" s="10" customFormat="1" ht="14.25" customHeight="1" x14ac:dyDescent="0.2">
      <c r="A18" s="80">
        <v>4</v>
      </c>
      <c r="B18" s="94"/>
      <c r="C18" s="17"/>
      <c r="D18" s="14"/>
      <c r="E18" s="16"/>
      <c r="F18" s="14"/>
      <c r="G18" s="66">
        <f t="shared" si="2"/>
        <v>42370</v>
      </c>
      <c r="H18" s="66">
        <f t="shared" si="3"/>
        <v>42735</v>
      </c>
      <c r="I18" s="56">
        <f t="shared" si="0"/>
        <v>366</v>
      </c>
      <c r="J18" s="47">
        <f t="shared" si="4"/>
        <v>52.285714285714285</v>
      </c>
      <c r="K18" s="47">
        <f t="shared" si="5"/>
        <v>12</v>
      </c>
      <c r="L18" s="25">
        <v>0</v>
      </c>
      <c r="M18" s="15" t="s">
        <v>61</v>
      </c>
      <c r="N18" s="15" t="str">
        <f>IF(ISBLANK(E18),"Net",VLOOKUP(E18,Lookups!$B$2:$C$33,2,FALSE))</f>
        <v>Net</v>
      </c>
      <c r="O18" s="67">
        <f t="shared" si="6"/>
        <v>0</v>
      </c>
      <c r="P18" s="38">
        <f t="shared" si="10"/>
        <v>0</v>
      </c>
      <c r="Q18" s="23">
        <f t="shared" si="11"/>
        <v>0</v>
      </c>
      <c r="R18" s="23">
        <f t="shared" si="9"/>
        <v>0</v>
      </c>
      <c r="S18" s="23">
        <v>0</v>
      </c>
      <c r="T18" s="81">
        <f t="shared" si="1"/>
        <v>0</v>
      </c>
    </row>
    <row r="19" spans="1:20" s="10" customFormat="1" ht="14.25" customHeight="1" x14ac:dyDescent="0.2">
      <c r="A19" s="80">
        <v>5</v>
      </c>
      <c r="B19" s="94"/>
      <c r="C19" s="17"/>
      <c r="D19" s="14"/>
      <c r="E19" s="16"/>
      <c r="F19" s="14"/>
      <c r="G19" s="66">
        <f t="shared" si="2"/>
        <v>42370</v>
      </c>
      <c r="H19" s="66">
        <f t="shared" si="3"/>
        <v>42735</v>
      </c>
      <c r="I19" s="56">
        <f t="shared" si="0"/>
        <v>366</v>
      </c>
      <c r="J19" s="47">
        <f t="shared" si="4"/>
        <v>52.285714285714285</v>
      </c>
      <c r="K19" s="47">
        <f t="shared" si="5"/>
        <v>12</v>
      </c>
      <c r="L19" s="25">
        <v>0</v>
      </c>
      <c r="M19" s="15" t="s">
        <v>61</v>
      </c>
      <c r="N19" s="15" t="str">
        <f>IF(ISBLANK(E19),"Net",VLOOKUP(E19,Lookups!$B$2:$C$33,2,FALSE))</f>
        <v>Net</v>
      </c>
      <c r="O19" s="67">
        <f t="shared" si="6"/>
        <v>0</v>
      </c>
      <c r="P19" s="38">
        <f t="shared" si="10"/>
        <v>0</v>
      </c>
      <c r="Q19" s="23">
        <f t="shared" si="11"/>
        <v>0</v>
      </c>
      <c r="R19" s="23">
        <f t="shared" si="9"/>
        <v>0</v>
      </c>
      <c r="S19" s="23">
        <v>0</v>
      </c>
      <c r="T19" s="81">
        <f t="shared" si="1"/>
        <v>0</v>
      </c>
    </row>
    <row r="20" spans="1:20" s="10" customFormat="1" ht="14.25" customHeight="1" x14ac:dyDescent="0.2">
      <c r="A20" s="80">
        <v>6</v>
      </c>
      <c r="B20" s="94"/>
      <c r="C20" s="17"/>
      <c r="D20" s="14"/>
      <c r="E20" s="16"/>
      <c r="F20" s="14"/>
      <c r="G20" s="66">
        <f t="shared" si="2"/>
        <v>42370</v>
      </c>
      <c r="H20" s="66">
        <f t="shared" si="3"/>
        <v>42735</v>
      </c>
      <c r="I20" s="56">
        <f t="shared" si="0"/>
        <v>366</v>
      </c>
      <c r="J20" s="47">
        <f t="shared" si="4"/>
        <v>52.285714285714285</v>
      </c>
      <c r="K20" s="47">
        <f t="shared" si="5"/>
        <v>12</v>
      </c>
      <c r="L20" s="25">
        <v>0</v>
      </c>
      <c r="M20" s="15" t="s">
        <v>61</v>
      </c>
      <c r="N20" s="15" t="str">
        <f>IF(ISBLANK(E20),"Net",VLOOKUP(E20,Lookups!$B$2:$C$33,2,FALSE))</f>
        <v>Net</v>
      </c>
      <c r="O20" s="67">
        <f t="shared" si="6"/>
        <v>0</v>
      </c>
      <c r="P20" s="38">
        <f t="shared" ref="P20:P21" si="12">IF(OR(M20="CPM",M20="vCPM"),L20*(O20/1000),IF(OR(M20="Makegood",M20="Value Add"),0,IF(M20="Flat",L20,L20*O20)))</f>
        <v>0</v>
      </c>
      <c r="Q20" s="23">
        <f t="shared" ref="Q20:Q21" si="13">IF(N20="Gross",P20*0.85,P20)</f>
        <v>0</v>
      </c>
      <c r="R20" s="23">
        <f t="shared" si="9"/>
        <v>0</v>
      </c>
      <c r="S20" s="23">
        <v>0</v>
      </c>
      <c r="T20" s="81">
        <f t="shared" si="1"/>
        <v>0</v>
      </c>
    </row>
    <row r="21" spans="1:20" s="10" customFormat="1" ht="14.25" customHeight="1" x14ac:dyDescent="0.2">
      <c r="A21" s="80">
        <v>7</v>
      </c>
      <c r="B21" s="94"/>
      <c r="C21" s="17"/>
      <c r="D21" s="14"/>
      <c r="E21" s="16"/>
      <c r="F21" s="14"/>
      <c r="G21" s="66">
        <f t="shared" si="2"/>
        <v>42370</v>
      </c>
      <c r="H21" s="66">
        <f t="shared" si="3"/>
        <v>42735</v>
      </c>
      <c r="I21" s="56">
        <f t="shared" si="0"/>
        <v>366</v>
      </c>
      <c r="J21" s="47">
        <f t="shared" si="4"/>
        <v>52.285714285714285</v>
      </c>
      <c r="K21" s="47">
        <f t="shared" si="5"/>
        <v>12</v>
      </c>
      <c r="L21" s="25">
        <v>0</v>
      </c>
      <c r="M21" s="15" t="s">
        <v>61</v>
      </c>
      <c r="N21" s="15" t="str">
        <f>IF(ISBLANK(E21),"Net",VLOOKUP(E21,Lookups!$B$2:$C$33,2,FALSE))</f>
        <v>Net</v>
      </c>
      <c r="O21" s="67">
        <f t="shared" si="6"/>
        <v>0</v>
      </c>
      <c r="P21" s="38">
        <f t="shared" si="12"/>
        <v>0</v>
      </c>
      <c r="Q21" s="23">
        <f t="shared" si="13"/>
        <v>0</v>
      </c>
      <c r="R21" s="23">
        <f t="shared" si="9"/>
        <v>0</v>
      </c>
      <c r="S21" s="23">
        <v>0</v>
      </c>
      <c r="T21" s="81">
        <f t="shared" si="1"/>
        <v>0</v>
      </c>
    </row>
    <row r="22" spans="1:20" s="10" customFormat="1" ht="14.25" customHeight="1" x14ac:dyDescent="0.2">
      <c r="A22" s="80">
        <v>8</v>
      </c>
      <c r="B22" s="94"/>
      <c r="C22" s="17"/>
      <c r="D22" s="14"/>
      <c r="E22" s="16"/>
      <c r="F22" s="14"/>
      <c r="G22" s="66">
        <f t="shared" si="2"/>
        <v>42370</v>
      </c>
      <c r="H22" s="66">
        <f t="shared" si="3"/>
        <v>42735</v>
      </c>
      <c r="I22" s="56">
        <f t="shared" si="0"/>
        <v>366</v>
      </c>
      <c r="J22" s="47">
        <f t="shared" si="4"/>
        <v>52.285714285714285</v>
      </c>
      <c r="K22" s="47">
        <f t="shared" si="5"/>
        <v>12</v>
      </c>
      <c r="L22" s="25">
        <v>0</v>
      </c>
      <c r="M22" s="15" t="s">
        <v>61</v>
      </c>
      <c r="N22" s="15" t="str">
        <f>IF(ISBLANK(E22),"Net",VLOOKUP(E22,Lookups!$B$2:$C$33,2,FALSE))</f>
        <v>Net</v>
      </c>
      <c r="O22" s="67">
        <f t="shared" si="6"/>
        <v>0</v>
      </c>
      <c r="P22" s="38">
        <f t="shared" ref="P22:P25" si="14">IF(OR(M22="CPM",M22="vCPM"),L22*(O22/1000),IF(OR(M22="Makegood",M22="Value Add"),0,IF(M22="Flat",L22,L22*O22)))</f>
        <v>0</v>
      </c>
      <c r="Q22" s="23">
        <f t="shared" ref="Q22:Q25" si="15">IF(N22="Gross",P22*0.85,P22)</f>
        <v>0</v>
      </c>
      <c r="R22" s="23">
        <f t="shared" si="9"/>
        <v>0</v>
      </c>
      <c r="S22" s="23">
        <v>0</v>
      </c>
      <c r="T22" s="81">
        <f t="shared" si="1"/>
        <v>0</v>
      </c>
    </row>
    <row r="23" spans="1:20" s="10" customFormat="1" ht="14.25" customHeight="1" x14ac:dyDescent="0.2">
      <c r="A23" s="80">
        <v>9</v>
      </c>
      <c r="B23" s="94"/>
      <c r="C23" s="17"/>
      <c r="D23" s="14"/>
      <c r="E23" s="16"/>
      <c r="F23" s="14"/>
      <c r="G23" s="66">
        <f t="shared" si="2"/>
        <v>42370</v>
      </c>
      <c r="H23" s="66">
        <f t="shared" si="3"/>
        <v>42735</v>
      </c>
      <c r="I23" s="56">
        <f t="shared" si="0"/>
        <v>366</v>
      </c>
      <c r="J23" s="47">
        <f t="shared" si="4"/>
        <v>52.285714285714285</v>
      </c>
      <c r="K23" s="47">
        <f t="shared" si="5"/>
        <v>12</v>
      </c>
      <c r="L23" s="25">
        <v>0</v>
      </c>
      <c r="M23" s="15" t="s">
        <v>61</v>
      </c>
      <c r="N23" s="15" t="str">
        <f>IF(ISBLANK(E23),"Net",VLOOKUP(E23,Lookups!$B$2:$C$33,2,FALSE))</f>
        <v>Net</v>
      </c>
      <c r="O23" s="67">
        <f t="shared" si="6"/>
        <v>0</v>
      </c>
      <c r="P23" s="38">
        <f t="shared" si="14"/>
        <v>0</v>
      </c>
      <c r="Q23" s="23">
        <f t="shared" si="15"/>
        <v>0</v>
      </c>
      <c r="R23" s="23">
        <f t="shared" si="9"/>
        <v>0</v>
      </c>
      <c r="S23" s="23">
        <v>0</v>
      </c>
      <c r="T23" s="81">
        <f t="shared" si="1"/>
        <v>0</v>
      </c>
    </row>
    <row r="24" spans="1:20" s="10" customFormat="1" ht="14.25" customHeight="1" x14ac:dyDescent="0.2">
      <c r="A24" s="80">
        <v>10</v>
      </c>
      <c r="B24" s="94"/>
      <c r="C24" s="17"/>
      <c r="D24" s="14"/>
      <c r="E24" s="16"/>
      <c r="F24" s="14"/>
      <c r="G24" s="66">
        <f t="shared" si="2"/>
        <v>42370</v>
      </c>
      <c r="H24" s="66">
        <f t="shared" si="3"/>
        <v>42735</v>
      </c>
      <c r="I24" s="56">
        <f t="shared" si="0"/>
        <v>366</v>
      </c>
      <c r="J24" s="47">
        <f t="shared" si="4"/>
        <v>52.285714285714285</v>
      </c>
      <c r="K24" s="47">
        <f t="shared" si="5"/>
        <v>12</v>
      </c>
      <c r="L24" s="25">
        <v>0</v>
      </c>
      <c r="M24" s="15" t="s">
        <v>61</v>
      </c>
      <c r="N24" s="15" t="str">
        <f>IF(ISBLANK(E24),"Net",VLOOKUP(E24,Lookups!$B$2:$C$33,2,FALSE))</f>
        <v>Net</v>
      </c>
      <c r="O24" s="67">
        <f t="shared" si="6"/>
        <v>0</v>
      </c>
      <c r="P24" s="38">
        <f t="shared" si="14"/>
        <v>0</v>
      </c>
      <c r="Q24" s="23">
        <f t="shared" si="15"/>
        <v>0</v>
      </c>
      <c r="R24" s="23">
        <f t="shared" si="9"/>
        <v>0</v>
      </c>
      <c r="S24" s="23">
        <v>0</v>
      </c>
      <c r="T24" s="81">
        <f t="shared" si="1"/>
        <v>0</v>
      </c>
    </row>
    <row r="25" spans="1:20" s="10" customFormat="1" ht="14.25" customHeight="1" x14ac:dyDescent="0.2">
      <c r="A25" s="80">
        <v>11</v>
      </c>
      <c r="B25" s="94"/>
      <c r="C25" s="17"/>
      <c r="D25" s="14"/>
      <c r="E25" s="16"/>
      <c r="F25" s="14"/>
      <c r="G25" s="66">
        <f t="shared" si="2"/>
        <v>42370</v>
      </c>
      <c r="H25" s="66">
        <f t="shared" si="3"/>
        <v>42735</v>
      </c>
      <c r="I25" s="56">
        <f t="shared" si="0"/>
        <v>366</v>
      </c>
      <c r="J25" s="47">
        <f t="shared" si="4"/>
        <v>52.285714285714285</v>
      </c>
      <c r="K25" s="47">
        <f t="shared" si="5"/>
        <v>12</v>
      </c>
      <c r="L25" s="25">
        <v>0</v>
      </c>
      <c r="M25" s="15" t="s">
        <v>61</v>
      </c>
      <c r="N25" s="15" t="str">
        <f>IF(ISBLANK(E25),"Net",VLOOKUP(E25,Lookups!$B$2:$C$33,2,FALSE))</f>
        <v>Net</v>
      </c>
      <c r="O25" s="67">
        <f t="shared" si="6"/>
        <v>0</v>
      </c>
      <c r="P25" s="38">
        <f t="shared" si="14"/>
        <v>0</v>
      </c>
      <c r="Q25" s="23">
        <f t="shared" si="15"/>
        <v>0</v>
      </c>
      <c r="R25" s="23">
        <f t="shared" si="9"/>
        <v>0</v>
      </c>
      <c r="S25" s="23">
        <v>0</v>
      </c>
      <c r="T25" s="81">
        <f t="shared" si="1"/>
        <v>0</v>
      </c>
    </row>
    <row r="26" spans="1:20" s="10" customFormat="1" ht="14.25" customHeight="1" x14ac:dyDescent="0.2">
      <c r="A26" s="80">
        <v>12</v>
      </c>
      <c r="B26" s="94"/>
      <c r="C26" s="17"/>
      <c r="D26" s="14"/>
      <c r="E26" s="16"/>
      <c r="F26" s="14"/>
      <c r="G26" s="66">
        <f t="shared" si="2"/>
        <v>42370</v>
      </c>
      <c r="H26" s="66">
        <f t="shared" si="3"/>
        <v>42735</v>
      </c>
      <c r="I26" s="56">
        <f t="shared" si="0"/>
        <v>366</v>
      </c>
      <c r="J26" s="47">
        <f t="shared" si="4"/>
        <v>52.285714285714285</v>
      </c>
      <c r="K26" s="47">
        <f t="shared" si="5"/>
        <v>12</v>
      </c>
      <c r="L26" s="25">
        <v>0</v>
      </c>
      <c r="M26" s="15" t="s">
        <v>61</v>
      </c>
      <c r="N26" s="15" t="str">
        <f>IF(ISBLANK(E26),"Net",VLOOKUP(E26,Lookups!$B$2:$C$33,2,FALSE))</f>
        <v>Net</v>
      </c>
      <c r="O26" s="67">
        <f t="shared" si="6"/>
        <v>0</v>
      </c>
      <c r="P26" s="38">
        <f t="shared" ref="P26:P32" si="16">IF(OR(M26="CPM",M26="vCPM"),L26*(O26/1000),IF(OR(M26="Makegood",M26="Value Add"),0,IF(M26="Flat",L26,L26*O26)))</f>
        <v>0</v>
      </c>
      <c r="Q26" s="23">
        <f t="shared" ref="Q26:Q32" si="17">IF(N26="Gross",P26*0.85,P26)</f>
        <v>0</v>
      </c>
      <c r="R26" s="23">
        <f t="shared" si="9"/>
        <v>0</v>
      </c>
      <c r="S26" s="23">
        <v>0</v>
      </c>
      <c r="T26" s="81">
        <f t="shared" si="1"/>
        <v>0</v>
      </c>
    </row>
    <row r="27" spans="1:20" s="10" customFormat="1" ht="14.25" customHeight="1" x14ac:dyDescent="0.2">
      <c r="A27" s="80">
        <v>13</v>
      </c>
      <c r="B27" s="94"/>
      <c r="C27" s="17"/>
      <c r="D27" s="14"/>
      <c r="E27" s="16"/>
      <c r="F27" s="14"/>
      <c r="G27" s="66">
        <f t="shared" si="2"/>
        <v>42370</v>
      </c>
      <c r="H27" s="66">
        <f t="shared" si="3"/>
        <v>42735</v>
      </c>
      <c r="I27" s="56">
        <f t="shared" si="0"/>
        <v>366</v>
      </c>
      <c r="J27" s="47">
        <f t="shared" si="4"/>
        <v>52.285714285714285</v>
      </c>
      <c r="K27" s="47">
        <f t="shared" si="5"/>
        <v>12</v>
      </c>
      <c r="L27" s="25">
        <v>0</v>
      </c>
      <c r="M27" s="15" t="s">
        <v>61</v>
      </c>
      <c r="N27" s="15" t="str">
        <f>IF(ISBLANK(E27),"Net",VLOOKUP(E27,Lookups!$B$2:$C$33,2,FALSE))</f>
        <v>Net</v>
      </c>
      <c r="O27" s="67">
        <f t="shared" si="6"/>
        <v>0</v>
      </c>
      <c r="P27" s="38">
        <f t="shared" si="16"/>
        <v>0</v>
      </c>
      <c r="Q27" s="23">
        <f t="shared" si="17"/>
        <v>0</v>
      </c>
      <c r="R27" s="23">
        <f t="shared" si="9"/>
        <v>0</v>
      </c>
      <c r="S27" s="23">
        <v>0</v>
      </c>
      <c r="T27" s="81">
        <f t="shared" si="1"/>
        <v>0</v>
      </c>
    </row>
    <row r="28" spans="1:20" s="10" customFormat="1" ht="14.25" customHeight="1" x14ac:dyDescent="0.2">
      <c r="A28" s="80">
        <v>14</v>
      </c>
      <c r="B28" s="94"/>
      <c r="C28" s="17"/>
      <c r="D28" s="14"/>
      <c r="E28" s="16"/>
      <c r="F28" s="14"/>
      <c r="G28" s="66">
        <f t="shared" si="2"/>
        <v>42370</v>
      </c>
      <c r="H28" s="66">
        <f t="shared" si="3"/>
        <v>42735</v>
      </c>
      <c r="I28" s="56">
        <f t="shared" si="0"/>
        <v>366</v>
      </c>
      <c r="J28" s="47">
        <f t="shared" si="4"/>
        <v>52.285714285714285</v>
      </c>
      <c r="K28" s="47">
        <f t="shared" si="5"/>
        <v>12</v>
      </c>
      <c r="L28" s="25">
        <v>0</v>
      </c>
      <c r="M28" s="15" t="s">
        <v>61</v>
      </c>
      <c r="N28" s="15" t="str">
        <f>IF(ISBLANK(E28),"Net",VLOOKUP(E28,Lookups!$B$2:$C$33,2,FALSE))</f>
        <v>Net</v>
      </c>
      <c r="O28" s="67">
        <f t="shared" si="6"/>
        <v>0</v>
      </c>
      <c r="P28" s="38">
        <f t="shared" si="16"/>
        <v>0</v>
      </c>
      <c r="Q28" s="23">
        <f t="shared" si="17"/>
        <v>0</v>
      </c>
      <c r="R28" s="23">
        <f t="shared" si="9"/>
        <v>0</v>
      </c>
      <c r="S28" s="23">
        <v>0</v>
      </c>
      <c r="T28" s="81">
        <f t="shared" si="1"/>
        <v>0</v>
      </c>
    </row>
    <row r="29" spans="1:20" s="10" customFormat="1" ht="14.25" customHeight="1" x14ac:dyDescent="0.2">
      <c r="A29" s="80">
        <v>15</v>
      </c>
      <c r="B29" s="94"/>
      <c r="C29" s="17"/>
      <c r="D29" s="14"/>
      <c r="E29" s="16"/>
      <c r="F29" s="14"/>
      <c r="G29" s="66">
        <f t="shared" si="2"/>
        <v>42370</v>
      </c>
      <c r="H29" s="66">
        <f t="shared" si="3"/>
        <v>42735</v>
      </c>
      <c r="I29" s="56">
        <f t="shared" si="0"/>
        <v>366</v>
      </c>
      <c r="J29" s="47">
        <f t="shared" si="4"/>
        <v>52.285714285714285</v>
      </c>
      <c r="K29" s="47">
        <f t="shared" si="5"/>
        <v>12</v>
      </c>
      <c r="L29" s="25">
        <v>0</v>
      </c>
      <c r="M29" s="15" t="s">
        <v>61</v>
      </c>
      <c r="N29" s="15" t="str">
        <f>IF(ISBLANK(E29),"Net",VLOOKUP(E29,Lookups!$B$2:$C$33,2,FALSE))</f>
        <v>Net</v>
      </c>
      <c r="O29" s="67">
        <f t="shared" si="6"/>
        <v>0</v>
      </c>
      <c r="P29" s="38">
        <f t="shared" si="16"/>
        <v>0</v>
      </c>
      <c r="Q29" s="23">
        <f t="shared" si="17"/>
        <v>0</v>
      </c>
      <c r="R29" s="23">
        <f t="shared" si="9"/>
        <v>0</v>
      </c>
      <c r="S29" s="23">
        <v>0</v>
      </c>
      <c r="T29" s="81">
        <f t="shared" si="1"/>
        <v>0</v>
      </c>
    </row>
    <row r="30" spans="1:20" s="10" customFormat="1" ht="14.25" customHeight="1" x14ac:dyDescent="0.2">
      <c r="A30" s="80">
        <v>16</v>
      </c>
      <c r="B30" s="94"/>
      <c r="C30" s="17"/>
      <c r="D30" s="14"/>
      <c r="E30" s="16"/>
      <c r="F30" s="14"/>
      <c r="G30" s="66">
        <f t="shared" si="2"/>
        <v>42370</v>
      </c>
      <c r="H30" s="66">
        <f t="shared" si="3"/>
        <v>42735</v>
      </c>
      <c r="I30" s="56">
        <f t="shared" si="0"/>
        <v>366</v>
      </c>
      <c r="J30" s="47">
        <f t="shared" si="4"/>
        <v>52.285714285714285</v>
      </c>
      <c r="K30" s="47">
        <f t="shared" si="5"/>
        <v>12</v>
      </c>
      <c r="L30" s="25">
        <v>0</v>
      </c>
      <c r="M30" s="15" t="s">
        <v>61</v>
      </c>
      <c r="N30" s="15" t="str">
        <f>IF(ISBLANK(E30),"Net",VLOOKUP(E30,Lookups!$B$2:$C$33,2,FALSE))</f>
        <v>Net</v>
      </c>
      <c r="O30" s="67">
        <f t="shared" si="6"/>
        <v>0</v>
      </c>
      <c r="P30" s="38">
        <f t="shared" si="16"/>
        <v>0</v>
      </c>
      <c r="Q30" s="23">
        <f t="shared" si="17"/>
        <v>0</v>
      </c>
      <c r="R30" s="23">
        <f t="shared" si="9"/>
        <v>0</v>
      </c>
      <c r="S30" s="23">
        <v>0</v>
      </c>
      <c r="T30" s="81">
        <f t="shared" si="1"/>
        <v>0</v>
      </c>
    </row>
    <row r="31" spans="1:20" s="10" customFormat="1" ht="14.25" customHeight="1" x14ac:dyDescent="0.2">
      <c r="A31" s="80">
        <v>17</v>
      </c>
      <c r="B31" s="94"/>
      <c r="C31" s="17"/>
      <c r="D31" s="14"/>
      <c r="E31" s="16"/>
      <c r="F31" s="14"/>
      <c r="G31" s="66">
        <f t="shared" si="2"/>
        <v>42370</v>
      </c>
      <c r="H31" s="66">
        <f t="shared" si="3"/>
        <v>42735</v>
      </c>
      <c r="I31" s="56">
        <f t="shared" si="0"/>
        <v>366</v>
      </c>
      <c r="J31" s="47">
        <f t="shared" si="4"/>
        <v>52.285714285714285</v>
      </c>
      <c r="K31" s="47">
        <f t="shared" si="5"/>
        <v>12</v>
      </c>
      <c r="L31" s="25">
        <v>0</v>
      </c>
      <c r="M31" s="15" t="s">
        <v>61</v>
      </c>
      <c r="N31" s="15" t="str">
        <f>IF(ISBLANK(E31),"Net",VLOOKUP(E31,Lookups!$B$2:$C$33,2,FALSE))</f>
        <v>Net</v>
      </c>
      <c r="O31" s="67">
        <f t="shared" si="6"/>
        <v>0</v>
      </c>
      <c r="P31" s="38">
        <f t="shared" si="16"/>
        <v>0</v>
      </c>
      <c r="Q31" s="23">
        <f t="shared" si="17"/>
        <v>0</v>
      </c>
      <c r="R31" s="23">
        <f t="shared" si="9"/>
        <v>0</v>
      </c>
      <c r="S31" s="23">
        <v>0</v>
      </c>
      <c r="T31" s="81">
        <f t="shared" si="1"/>
        <v>0</v>
      </c>
    </row>
    <row r="32" spans="1:20" s="10" customFormat="1" ht="14.25" customHeight="1" x14ac:dyDescent="0.2">
      <c r="A32" s="80">
        <v>18</v>
      </c>
      <c r="B32" s="94"/>
      <c r="C32" s="17"/>
      <c r="D32" s="14"/>
      <c r="E32" s="16"/>
      <c r="F32" s="14"/>
      <c r="G32" s="66">
        <f t="shared" si="2"/>
        <v>42370</v>
      </c>
      <c r="H32" s="66">
        <f t="shared" si="3"/>
        <v>42735</v>
      </c>
      <c r="I32" s="56">
        <f t="shared" si="0"/>
        <v>366</v>
      </c>
      <c r="J32" s="47">
        <f t="shared" si="4"/>
        <v>52.285714285714285</v>
      </c>
      <c r="K32" s="47">
        <f t="shared" si="5"/>
        <v>12</v>
      </c>
      <c r="L32" s="25">
        <v>0</v>
      </c>
      <c r="M32" s="15" t="s">
        <v>61</v>
      </c>
      <c r="N32" s="15" t="str">
        <f>IF(ISBLANK(E32),"Net",VLOOKUP(E32,Lookups!$B$2:$C$33,2,FALSE))</f>
        <v>Net</v>
      </c>
      <c r="O32" s="67">
        <f t="shared" si="6"/>
        <v>0</v>
      </c>
      <c r="P32" s="38">
        <f t="shared" si="16"/>
        <v>0</v>
      </c>
      <c r="Q32" s="23">
        <f t="shared" si="17"/>
        <v>0</v>
      </c>
      <c r="R32" s="23">
        <f t="shared" si="9"/>
        <v>0</v>
      </c>
      <c r="S32" s="23">
        <v>0</v>
      </c>
      <c r="T32" s="81">
        <f t="shared" si="1"/>
        <v>0</v>
      </c>
    </row>
    <row r="33" spans="1:20" s="10" customFormat="1" ht="14.25" customHeight="1" x14ac:dyDescent="0.2">
      <c r="A33" s="80">
        <v>19</v>
      </c>
      <c r="B33" s="94"/>
      <c r="C33" s="17"/>
      <c r="D33" s="14"/>
      <c r="E33" s="16"/>
      <c r="F33" s="14"/>
      <c r="G33" s="66">
        <f t="shared" si="2"/>
        <v>42370</v>
      </c>
      <c r="H33" s="66">
        <f t="shared" si="3"/>
        <v>42735</v>
      </c>
      <c r="I33" s="56">
        <f t="shared" si="0"/>
        <v>366</v>
      </c>
      <c r="J33" s="47">
        <f t="shared" si="4"/>
        <v>52.285714285714285</v>
      </c>
      <c r="K33" s="47">
        <f t="shared" si="5"/>
        <v>12</v>
      </c>
      <c r="L33" s="25">
        <v>0</v>
      </c>
      <c r="M33" s="15" t="s">
        <v>61</v>
      </c>
      <c r="N33" s="15" t="str">
        <f>IF(ISBLANK(E33),"Net",VLOOKUP(E33,Lookups!$B$2:$C$33,2,FALSE))</f>
        <v>Net</v>
      </c>
      <c r="O33" s="67">
        <f t="shared" si="6"/>
        <v>0</v>
      </c>
      <c r="P33" s="38">
        <f t="shared" ref="P33" si="18">IF(OR(M33="CPM",M33="vCPM"),L33*(O33/1000),IF(OR(M33="Makegood",M33="Value Add"),0,IF(M33="Flat",L33,L33*O33)))</f>
        <v>0</v>
      </c>
      <c r="Q33" s="23">
        <f t="shared" ref="Q33" si="19">IF(N33="Gross",P33*0.85,P33)</f>
        <v>0</v>
      </c>
      <c r="R33" s="23">
        <f t="shared" si="9"/>
        <v>0</v>
      </c>
      <c r="S33" s="23">
        <v>0</v>
      </c>
      <c r="T33" s="81">
        <f t="shared" si="1"/>
        <v>0</v>
      </c>
    </row>
    <row r="34" spans="1:20" s="10" customFormat="1" ht="14.25" customHeight="1" x14ac:dyDescent="0.2">
      <c r="A34" s="80">
        <v>20</v>
      </c>
      <c r="B34" s="94"/>
      <c r="C34" s="17"/>
      <c r="D34" s="14"/>
      <c r="E34" s="16"/>
      <c r="F34" s="14"/>
      <c r="G34" s="66">
        <f t="shared" si="2"/>
        <v>42370</v>
      </c>
      <c r="H34" s="66">
        <f t="shared" si="3"/>
        <v>42735</v>
      </c>
      <c r="I34" s="56">
        <f t="shared" si="0"/>
        <v>366</v>
      </c>
      <c r="J34" s="47">
        <f t="shared" si="4"/>
        <v>52.285714285714285</v>
      </c>
      <c r="K34" s="47">
        <f t="shared" si="5"/>
        <v>12</v>
      </c>
      <c r="L34" s="25">
        <v>0</v>
      </c>
      <c r="M34" s="15" t="s">
        <v>61</v>
      </c>
      <c r="N34" s="15" t="str">
        <f>IF(ISBLANK(E34),"Net",VLOOKUP(E34,Lookups!$B$2:$C$33,2,FALSE))</f>
        <v>Net</v>
      </c>
      <c r="O34" s="67">
        <f t="shared" si="6"/>
        <v>0</v>
      </c>
      <c r="P34" s="38">
        <f t="shared" ref="P34:P39" si="20">IF(OR(M34="CPM",M34="vCPM"),L34*(O34/1000),IF(OR(M34="Makegood",M34="Value Add"),0,IF(M34="Flat",L34,L34*O34)))</f>
        <v>0</v>
      </c>
      <c r="Q34" s="23">
        <f t="shared" ref="Q34:Q39" si="21">IF(N34="Gross",P34*0.85,P34)</f>
        <v>0</v>
      </c>
      <c r="R34" s="23">
        <f t="shared" si="9"/>
        <v>0</v>
      </c>
      <c r="S34" s="23">
        <v>0</v>
      </c>
      <c r="T34" s="81">
        <f t="shared" si="1"/>
        <v>0</v>
      </c>
    </row>
    <row r="35" spans="1:20" s="10" customFormat="1" ht="14.25" customHeight="1" x14ac:dyDescent="0.2">
      <c r="A35" s="80">
        <v>21</v>
      </c>
      <c r="B35" s="94"/>
      <c r="C35" s="17"/>
      <c r="D35" s="14"/>
      <c r="E35" s="14"/>
      <c r="F35" s="14"/>
      <c r="G35" s="66">
        <f t="shared" si="2"/>
        <v>42370</v>
      </c>
      <c r="H35" s="66">
        <f t="shared" si="3"/>
        <v>42735</v>
      </c>
      <c r="I35" s="56">
        <f t="shared" si="0"/>
        <v>366</v>
      </c>
      <c r="J35" s="47">
        <f t="shared" si="4"/>
        <v>52.285714285714285</v>
      </c>
      <c r="K35" s="47">
        <f t="shared" si="5"/>
        <v>12</v>
      </c>
      <c r="L35" s="25">
        <v>0</v>
      </c>
      <c r="M35" s="15" t="s">
        <v>61</v>
      </c>
      <c r="N35" s="15" t="str">
        <f>IF(ISBLANK(E35),"Net",VLOOKUP(E35,Lookups!$B$2:$C$33,2,FALSE))</f>
        <v>Net</v>
      </c>
      <c r="O35" s="67">
        <f t="shared" si="6"/>
        <v>0</v>
      </c>
      <c r="P35" s="38">
        <f t="shared" si="20"/>
        <v>0</v>
      </c>
      <c r="Q35" s="23">
        <f t="shared" si="21"/>
        <v>0</v>
      </c>
      <c r="R35" s="23">
        <f t="shared" si="9"/>
        <v>0</v>
      </c>
      <c r="S35" s="23">
        <v>0</v>
      </c>
      <c r="T35" s="81">
        <f t="shared" si="1"/>
        <v>0</v>
      </c>
    </row>
    <row r="36" spans="1:20" ht="14.25" customHeight="1" x14ac:dyDescent="0.2">
      <c r="A36" s="80">
        <v>22</v>
      </c>
      <c r="B36" s="94"/>
      <c r="C36" s="17"/>
      <c r="D36" s="14"/>
      <c r="E36" s="14"/>
      <c r="F36" s="14"/>
      <c r="G36" s="66">
        <f t="shared" si="2"/>
        <v>42370</v>
      </c>
      <c r="H36" s="66">
        <f t="shared" si="3"/>
        <v>42735</v>
      </c>
      <c r="I36" s="56">
        <f t="shared" si="0"/>
        <v>366</v>
      </c>
      <c r="J36" s="47">
        <f t="shared" si="4"/>
        <v>52.285714285714285</v>
      </c>
      <c r="K36" s="47">
        <f t="shared" si="5"/>
        <v>12</v>
      </c>
      <c r="L36" s="25">
        <v>0</v>
      </c>
      <c r="M36" s="15" t="s">
        <v>61</v>
      </c>
      <c r="N36" s="15" t="str">
        <f>IF(ISBLANK(E36),"Net",VLOOKUP(E36,Lookups!$B$2:$C$33,2,FALSE))</f>
        <v>Net</v>
      </c>
      <c r="O36" s="67">
        <f t="shared" si="6"/>
        <v>0</v>
      </c>
      <c r="P36" s="38">
        <f t="shared" si="20"/>
        <v>0</v>
      </c>
      <c r="Q36" s="23">
        <f t="shared" si="21"/>
        <v>0</v>
      </c>
      <c r="R36" s="23">
        <f t="shared" si="9"/>
        <v>0</v>
      </c>
      <c r="S36" s="23">
        <v>0</v>
      </c>
      <c r="T36" s="81">
        <f t="shared" si="1"/>
        <v>0</v>
      </c>
    </row>
    <row r="37" spans="1:20" ht="14.25" customHeight="1" x14ac:dyDescent="0.2">
      <c r="A37" s="80">
        <v>23</v>
      </c>
      <c r="B37" s="94"/>
      <c r="C37" s="17"/>
      <c r="D37" s="14"/>
      <c r="E37" s="14"/>
      <c r="F37" s="14"/>
      <c r="G37" s="66">
        <f t="shared" si="2"/>
        <v>42370</v>
      </c>
      <c r="H37" s="66">
        <f t="shared" si="3"/>
        <v>42735</v>
      </c>
      <c r="I37" s="56">
        <f t="shared" si="0"/>
        <v>366</v>
      </c>
      <c r="J37" s="47">
        <f t="shared" si="4"/>
        <v>52.285714285714285</v>
      </c>
      <c r="K37" s="47">
        <f t="shared" si="5"/>
        <v>12</v>
      </c>
      <c r="L37" s="25">
        <v>0</v>
      </c>
      <c r="M37" s="15" t="s">
        <v>61</v>
      </c>
      <c r="N37" s="15" t="str">
        <f>IF(ISBLANK(E37),"Net",VLOOKUP(E37,Lookups!$B$2:$C$33,2,FALSE))</f>
        <v>Net</v>
      </c>
      <c r="O37" s="67">
        <f t="shared" si="6"/>
        <v>0</v>
      </c>
      <c r="P37" s="38">
        <f t="shared" si="20"/>
        <v>0</v>
      </c>
      <c r="Q37" s="23">
        <f t="shared" si="21"/>
        <v>0</v>
      </c>
      <c r="R37" s="23">
        <f t="shared" si="9"/>
        <v>0</v>
      </c>
      <c r="S37" s="23">
        <v>0</v>
      </c>
      <c r="T37" s="81">
        <f t="shared" si="1"/>
        <v>0</v>
      </c>
    </row>
    <row r="38" spans="1:20" ht="14.25" customHeight="1" x14ac:dyDescent="0.2">
      <c r="A38" s="80">
        <v>24</v>
      </c>
      <c r="B38" s="94"/>
      <c r="C38" s="17"/>
      <c r="D38" s="14"/>
      <c r="E38" s="14"/>
      <c r="F38" s="14"/>
      <c r="G38" s="66">
        <f t="shared" si="2"/>
        <v>42370</v>
      </c>
      <c r="H38" s="66">
        <f t="shared" si="3"/>
        <v>42735</v>
      </c>
      <c r="I38" s="56">
        <f t="shared" si="0"/>
        <v>366</v>
      </c>
      <c r="J38" s="47">
        <f t="shared" si="4"/>
        <v>52.285714285714285</v>
      </c>
      <c r="K38" s="47">
        <f t="shared" si="5"/>
        <v>12</v>
      </c>
      <c r="L38" s="25">
        <v>0</v>
      </c>
      <c r="M38" s="15" t="s">
        <v>61</v>
      </c>
      <c r="N38" s="15" t="str">
        <f>IF(ISBLANK(E38),"Net",VLOOKUP(E38,Lookups!$B$2:$C$33,2,FALSE))</f>
        <v>Net</v>
      </c>
      <c r="O38" s="67">
        <f t="shared" si="6"/>
        <v>0</v>
      </c>
      <c r="P38" s="38">
        <f t="shared" si="20"/>
        <v>0</v>
      </c>
      <c r="Q38" s="23">
        <f t="shared" si="21"/>
        <v>0</v>
      </c>
      <c r="R38" s="23">
        <f t="shared" si="9"/>
        <v>0</v>
      </c>
      <c r="S38" s="23">
        <v>0</v>
      </c>
      <c r="T38" s="81">
        <f t="shared" si="1"/>
        <v>0</v>
      </c>
    </row>
    <row r="39" spans="1:20" ht="14.25" customHeight="1" x14ac:dyDescent="0.2">
      <c r="A39" s="80">
        <v>25</v>
      </c>
      <c r="B39" s="94"/>
      <c r="C39" s="17"/>
      <c r="D39" s="14"/>
      <c r="E39" s="14"/>
      <c r="F39" s="14"/>
      <c r="G39" s="66">
        <f t="shared" si="2"/>
        <v>42370</v>
      </c>
      <c r="H39" s="66">
        <f t="shared" si="3"/>
        <v>42735</v>
      </c>
      <c r="I39" s="56">
        <f t="shared" si="0"/>
        <v>366</v>
      </c>
      <c r="J39" s="47">
        <f t="shared" si="4"/>
        <v>52.285714285714285</v>
      </c>
      <c r="K39" s="47">
        <f t="shared" si="5"/>
        <v>12</v>
      </c>
      <c r="L39" s="25">
        <v>0</v>
      </c>
      <c r="M39" s="15" t="s">
        <v>61</v>
      </c>
      <c r="N39" s="15" t="str">
        <f>IF(ISBLANK(E39),"Net",VLOOKUP(E39,Lookups!$B$2:$C$33,2,FALSE))</f>
        <v>Net</v>
      </c>
      <c r="O39" s="67">
        <f t="shared" si="6"/>
        <v>0</v>
      </c>
      <c r="P39" s="38">
        <f t="shared" si="20"/>
        <v>0</v>
      </c>
      <c r="Q39" s="23">
        <f t="shared" si="21"/>
        <v>0</v>
      </c>
      <c r="R39" s="23">
        <f t="shared" si="9"/>
        <v>0</v>
      </c>
      <c r="S39" s="23">
        <v>0</v>
      </c>
      <c r="T39" s="81">
        <f t="shared" si="1"/>
        <v>0</v>
      </c>
    </row>
    <row r="40" spans="1:20" ht="14.25" customHeight="1" x14ac:dyDescent="0.2">
      <c r="A40" s="82" t="s">
        <v>10</v>
      </c>
      <c r="B40" s="83"/>
      <c r="C40" s="83"/>
      <c r="D40" s="83"/>
      <c r="E40" s="83"/>
      <c r="F40" s="83"/>
      <c r="G40" s="95">
        <f>MIN(G15:G39)</f>
        <v>42370</v>
      </c>
      <c r="H40" s="95">
        <f>MAX(H15:H39)</f>
        <v>42735</v>
      </c>
      <c r="I40" s="84">
        <f t="shared" si="0"/>
        <v>366</v>
      </c>
      <c r="J40" s="85">
        <f t="shared" si="4"/>
        <v>52.285714285714285</v>
      </c>
      <c r="K40" s="85">
        <f>(YEAR(H40)-YEAR(G40))*12+MONTH(H40+1)-MONTH(G40)+(DAY(H40+1)-DAY(G40))/30</f>
        <v>0</v>
      </c>
      <c r="L40" s="86"/>
      <c r="M40" s="86"/>
      <c r="N40" s="87"/>
      <c r="O40" s="88"/>
      <c r="P40" s="89"/>
      <c r="Q40" s="90">
        <f>SUM(Q15:Q39)</f>
        <v>0</v>
      </c>
      <c r="R40" s="90">
        <f>SUM(R15:R39)</f>
        <v>0</v>
      </c>
      <c r="S40" s="90">
        <f>SUM(S15:S39)</f>
        <v>0</v>
      </c>
      <c r="T40" s="91">
        <f>SUM(T15:T39)</f>
        <v>0</v>
      </c>
    </row>
    <row r="41" spans="1:20" ht="14.25" customHeight="1" x14ac:dyDescent="0.2"/>
    <row r="42" spans="1:20" ht="14.25" customHeight="1" x14ac:dyDescent="0.2"/>
    <row r="43" spans="1:20" ht="14.25" customHeight="1" x14ac:dyDescent="0.2"/>
    <row r="44" spans="1:20" ht="14.25" customHeight="1" x14ac:dyDescent="0.2"/>
  </sheetData>
  <dataValidations count="3">
    <dataValidation type="list" allowBlank="1" showInputMessage="1" showErrorMessage="1" errorTitle="Invalid Entry" error="Choose &quot;Gross&quot; or &quot;Net&quot;" promptTitle="Net or Gross Pricing?" prompt="Please enter &quot;Gross&quot; or &quot;Net&quot;." sqref="N15:N39" xr:uid="{00000000-0002-0000-0100-000000000000}">
      <formula1>GrossNet</formula1>
    </dataValidation>
    <dataValidation type="list" errorStyle="warning" allowBlank="1" showInputMessage="1" showErrorMessage="1" errorTitle="Invalid Rate Method" error="The rate method you've chosen is invalid. Please choose a valid rate method." promptTitle="Choose Rate Method" prompt="Please choose a rate method from the list" sqref="M15:M39" xr:uid="{00000000-0002-0000-0100-000001000000}">
      <formula1>RateMethod</formula1>
    </dataValidation>
    <dataValidation type="list" errorStyle="warning" allowBlank="1" showInputMessage="1" showErrorMessage="1" errorTitle="Invalid Channel" error="Please enter a valid channel from the drop down list." promptTitle="Choose Channel" prompt="Please choose your media channel from the list." sqref="E15:E39" xr:uid="{00000000-0002-0000-0100-000002000000}">
      <formula1>Channel</formula1>
    </dataValidation>
  </dataValidations>
  <printOptions horizontalCentered="1"/>
  <pageMargins left="0.45" right="0.45" top="0.75" bottom="0.75" header="0.3" footer="0.3"/>
  <pageSetup scale="42" fitToHeight="0" orientation="landscape" r:id="rId1"/>
  <headerFooter alignWithMargins="0">
    <oddFooter>&amp;R&amp;G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26"/>
  <sheetViews>
    <sheetView showGridLines="0" zoomScaleNormal="100" workbookViewId="0">
      <selection activeCell="B15" sqref="B15"/>
    </sheetView>
  </sheetViews>
  <sheetFormatPr defaultColWidth="8.85546875" defaultRowHeight="14.25" x14ac:dyDescent="0.2"/>
  <cols>
    <col min="1" max="1" width="5.7109375" style="2" customWidth="1"/>
    <col min="2" max="2" width="22.5703125" style="2" customWidth="1"/>
    <col min="3" max="3" width="32.7109375" style="2" customWidth="1"/>
    <col min="4" max="4" width="34.28515625" style="2" customWidth="1"/>
    <col min="5" max="5" width="20.7109375" style="2" customWidth="1"/>
    <col min="6" max="6" width="16.42578125" style="2" customWidth="1"/>
    <col min="7" max="7" width="14.42578125" style="65" customWidth="1"/>
    <col min="8" max="8" width="13.42578125" style="65" customWidth="1"/>
    <col min="9" max="9" width="13.42578125" style="57" hidden="1" customWidth="1"/>
    <col min="10" max="11" width="13.42578125" style="48" hidden="1" customWidth="1"/>
    <col min="12" max="12" width="19.28515625" style="2" customWidth="1"/>
    <col min="13" max="13" width="12.85546875" style="2" customWidth="1"/>
    <col min="14" max="14" width="12.28515625" style="2" customWidth="1"/>
    <col min="15" max="15" width="18" style="1" customWidth="1"/>
    <col min="16" max="16" width="18" style="39" hidden="1" customWidth="1"/>
    <col min="17" max="17" width="16.7109375" style="1" customWidth="1"/>
    <col min="18" max="18" width="23.85546875" style="1" customWidth="1"/>
    <col min="19" max="19" width="18" style="1" customWidth="1"/>
    <col min="20" max="20" width="18.140625" style="1" customWidth="1"/>
    <col min="21" max="37" width="12.7109375" style="2" customWidth="1"/>
    <col min="38" max="38" width="18.42578125" style="2" bestFit="1" customWidth="1"/>
    <col min="39" max="39" width="16.85546875" style="2" bestFit="1" customWidth="1"/>
    <col min="40" max="40" width="40.85546875" style="2" customWidth="1"/>
    <col min="41" max="16384" width="8.85546875" style="22"/>
  </cols>
  <sheetData>
    <row r="1" spans="1:20" s="19" customFormat="1" ht="20.25" customHeight="1" x14ac:dyDescent="0.3">
      <c r="A1" s="12" t="s">
        <v>12</v>
      </c>
      <c r="B1" s="12"/>
      <c r="C1" s="12"/>
      <c r="D1" s="12"/>
      <c r="E1" s="12"/>
      <c r="F1" s="12"/>
      <c r="G1" s="58"/>
      <c r="H1" s="58"/>
      <c r="I1" s="49"/>
      <c r="J1" s="40"/>
      <c r="K1" s="40"/>
      <c r="L1" s="12"/>
      <c r="M1" s="12"/>
      <c r="N1" s="12"/>
      <c r="O1" s="12"/>
      <c r="P1" s="31"/>
      <c r="Q1" s="12"/>
      <c r="R1" s="12"/>
      <c r="S1" s="12"/>
      <c r="T1" s="12"/>
    </row>
    <row r="2" spans="1:20" s="19" customFormat="1" ht="20.25" customHeight="1" x14ac:dyDescent="0.3">
      <c r="A2" s="5" t="s">
        <v>133</v>
      </c>
      <c r="B2" s="5"/>
      <c r="C2" s="5"/>
      <c r="D2" s="5"/>
      <c r="E2" s="5"/>
      <c r="F2" s="5"/>
      <c r="G2" s="59"/>
      <c r="H2" s="59"/>
      <c r="I2" s="50"/>
      <c r="J2" s="41"/>
      <c r="K2" s="41"/>
      <c r="L2" s="5"/>
      <c r="M2" s="5"/>
      <c r="N2" s="5"/>
      <c r="O2" s="5"/>
      <c r="P2" s="32"/>
      <c r="Q2" s="5"/>
      <c r="R2" s="5"/>
      <c r="S2" s="5"/>
      <c r="T2" s="5"/>
    </row>
    <row r="3" spans="1:20" s="19" customFormat="1" ht="20.25" customHeight="1" x14ac:dyDescent="0.3">
      <c r="A3" s="5" t="s">
        <v>134</v>
      </c>
      <c r="B3" s="5"/>
      <c r="C3" s="5"/>
      <c r="D3" s="5"/>
      <c r="E3" s="5"/>
      <c r="F3" s="5"/>
      <c r="G3" s="59"/>
      <c r="H3" s="59"/>
      <c r="I3" s="50"/>
      <c r="J3" s="41"/>
      <c r="K3" s="41"/>
      <c r="L3" s="5"/>
      <c r="M3" s="5"/>
      <c r="N3" s="5"/>
      <c r="O3" s="5"/>
      <c r="P3" s="32"/>
      <c r="Q3" s="5"/>
      <c r="R3" s="5"/>
      <c r="S3" s="5"/>
      <c r="T3" s="5"/>
    </row>
    <row r="4" spans="1:20" s="20" customFormat="1" ht="12.75" x14ac:dyDescent="0.2">
      <c r="A4" s="6"/>
      <c r="B4" s="6"/>
      <c r="C4" s="6"/>
      <c r="D4" s="6"/>
      <c r="E4" s="6"/>
      <c r="F4" s="6"/>
      <c r="G4" s="60"/>
      <c r="H4" s="60"/>
      <c r="I4" s="51"/>
      <c r="J4" s="42"/>
      <c r="K4" s="42"/>
      <c r="L4" s="6"/>
      <c r="M4" s="6"/>
      <c r="N4" s="6"/>
      <c r="O4" s="6"/>
      <c r="P4" s="33"/>
      <c r="Q4" s="6"/>
      <c r="R4" s="6"/>
      <c r="S4" s="6"/>
      <c r="T4" s="6"/>
    </row>
    <row r="5" spans="1:20" s="20" customFormat="1" ht="12.75" x14ac:dyDescent="0.2">
      <c r="B5" s="3" t="s">
        <v>13</v>
      </c>
      <c r="C5" s="13" t="s">
        <v>135</v>
      </c>
      <c r="D5" s="13"/>
      <c r="E5" s="13"/>
      <c r="F5" s="13"/>
      <c r="G5" s="61"/>
      <c r="H5" s="61"/>
      <c r="I5" s="52"/>
      <c r="J5" s="43"/>
      <c r="K5" s="43"/>
      <c r="L5" s="13"/>
      <c r="M5" s="13"/>
      <c r="N5" s="13"/>
      <c r="O5" s="13"/>
      <c r="P5" s="34"/>
      <c r="Q5" s="13"/>
      <c r="R5" s="13"/>
      <c r="S5" s="13"/>
      <c r="T5" s="13"/>
    </row>
    <row r="6" spans="1:20" s="20" customFormat="1" ht="12.75" x14ac:dyDescent="0.2">
      <c r="B6" s="6"/>
      <c r="C6" s="4" t="s">
        <v>52</v>
      </c>
      <c r="D6" s="4"/>
      <c r="E6" s="4"/>
      <c r="F6" s="4"/>
      <c r="G6" s="61"/>
      <c r="H6" s="61"/>
      <c r="I6" s="52"/>
      <c r="J6" s="43"/>
      <c r="K6" s="43"/>
      <c r="L6" s="4"/>
      <c r="M6" s="4"/>
      <c r="N6" s="4"/>
      <c r="O6" s="4"/>
      <c r="P6" s="34"/>
      <c r="Q6" s="4"/>
      <c r="R6" s="4"/>
      <c r="S6" s="4"/>
      <c r="T6" s="4"/>
    </row>
    <row r="7" spans="1:20" s="20" customFormat="1" ht="12.75" x14ac:dyDescent="0.2">
      <c r="B7" s="6"/>
      <c r="C7" s="4" t="s">
        <v>53</v>
      </c>
      <c r="D7" s="4"/>
      <c r="E7" s="4"/>
      <c r="F7" s="4"/>
      <c r="G7" s="61"/>
      <c r="H7" s="61"/>
      <c r="I7" s="52"/>
      <c r="J7" s="43"/>
      <c r="K7" s="43"/>
      <c r="L7" s="4"/>
      <c r="M7" s="4"/>
      <c r="N7" s="4"/>
      <c r="O7" s="4"/>
      <c r="P7" s="34"/>
      <c r="Q7" s="4"/>
      <c r="R7" s="4"/>
      <c r="S7" s="4"/>
      <c r="T7" s="4"/>
    </row>
    <row r="8" spans="1:20" s="7" customFormat="1" ht="12.75" x14ac:dyDescent="0.2">
      <c r="C8" s="18" t="s">
        <v>54</v>
      </c>
      <c r="G8" s="62"/>
      <c r="H8" s="62"/>
      <c r="I8" s="53"/>
      <c r="J8" s="44"/>
      <c r="K8" s="44"/>
      <c r="P8" s="35"/>
    </row>
    <row r="9" spans="1:20" s="20" customFormat="1" ht="12.75" x14ac:dyDescent="0.2">
      <c r="B9" s="8"/>
      <c r="C9" s="8"/>
      <c r="D9" s="8"/>
      <c r="E9" s="8"/>
      <c r="F9" s="9"/>
      <c r="G9" s="63"/>
      <c r="H9" s="63"/>
      <c r="I9" s="54"/>
      <c r="J9" s="45"/>
      <c r="K9" s="45"/>
      <c r="L9" s="8"/>
      <c r="M9" s="8"/>
      <c r="N9" s="8"/>
      <c r="O9" s="9"/>
      <c r="P9" s="36"/>
      <c r="Q9" s="9"/>
      <c r="R9" s="9"/>
      <c r="S9" s="9"/>
      <c r="T9" s="9"/>
    </row>
    <row r="10" spans="1:20" s="20" customFormat="1" ht="12.75" x14ac:dyDescent="0.2">
      <c r="B10" s="8" t="s">
        <v>3</v>
      </c>
      <c r="C10" s="92">
        <v>42261</v>
      </c>
      <c r="D10" s="10"/>
      <c r="E10" s="10"/>
      <c r="F10" s="10"/>
      <c r="G10" s="64"/>
      <c r="H10" s="64"/>
      <c r="I10" s="55"/>
      <c r="J10" s="46"/>
      <c r="K10" s="46"/>
      <c r="L10" s="10"/>
      <c r="M10" s="10"/>
      <c r="N10" s="10"/>
      <c r="O10" s="10"/>
      <c r="P10" s="37"/>
      <c r="Q10" s="10"/>
      <c r="R10" s="10"/>
      <c r="S10" s="10"/>
      <c r="T10" s="10"/>
    </row>
    <row r="11" spans="1:20" s="20" customFormat="1" ht="12.75" x14ac:dyDescent="0.2">
      <c r="B11" s="8" t="s">
        <v>4</v>
      </c>
      <c r="C11" s="92">
        <v>42288</v>
      </c>
      <c r="D11" s="10"/>
      <c r="E11" s="10"/>
      <c r="F11" s="10"/>
      <c r="G11" s="64"/>
      <c r="H11" s="64"/>
      <c r="I11" s="55"/>
      <c r="J11" s="46"/>
      <c r="K11" s="46"/>
      <c r="L11" s="10"/>
      <c r="M11" s="10"/>
      <c r="N11" s="10"/>
      <c r="O11" s="10"/>
      <c r="P11" s="37"/>
      <c r="Q11" s="10"/>
      <c r="R11" s="10"/>
      <c r="S11" s="10"/>
      <c r="T11" s="10"/>
    </row>
    <row r="12" spans="1:20" s="20" customFormat="1" ht="14.25" customHeight="1" x14ac:dyDescent="0.2">
      <c r="B12" s="8" t="s">
        <v>14</v>
      </c>
      <c r="C12" s="27">
        <v>5000000</v>
      </c>
      <c r="D12" s="11"/>
      <c r="E12" s="11"/>
      <c r="F12" s="11"/>
      <c r="G12" s="64"/>
      <c r="H12" s="64"/>
      <c r="I12" s="55"/>
      <c r="J12" s="46"/>
      <c r="K12" s="46"/>
      <c r="L12" s="11"/>
      <c r="M12" s="11"/>
      <c r="N12" s="11"/>
      <c r="O12" s="11"/>
      <c r="P12" s="37"/>
      <c r="Q12" s="11"/>
      <c r="R12" s="11"/>
      <c r="S12" s="11"/>
      <c r="T12" s="11"/>
    </row>
    <row r="13" spans="1:20" s="20" customFormat="1" ht="14.25" customHeight="1" x14ac:dyDescent="0.2">
      <c r="A13" s="4"/>
      <c r="B13" s="4"/>
      <c r="C13" s="4"/>
      <c r="D13" s="4"/>
      <c r="E13" s="4"/>
      <c r="F13" s="4"/>
      <c r="G13" s="61"/>
      <c r="H13" s="61"/>
      <c r="I13" s="52"/>
      <c r="J13" s="43"/>
      <c r="K13" s="43"/>
      <c r="L13" s="4"/>
      <c r="M13" s="4"/>
      <c r="N13" s="4"/>
      <c r="O13" s="4"/>
      <c r="P13" s="34"/>
      <c r="Q13" s="4"/>
      <c r="R13" s="4"/>
      <c r="S13" s="4"/>
      <c r="T13" s="4"/>
    </row>
    <row r="14" spans="1:20" s="21" customFormat="1" ht="14.25" customHeight="1" x14ac:dyDescent="0.2">
      <c r="A14" s="78" t="s">
        <v>137</v>
      </c>
      <c r="B14" s="93" t="s">
        <v>11</v>
      </c>
      <c r="C14" s="70" t="s">
        <v>0</v>
      </c>
      <c r="D14" s="70" t="s">
        <v>1</v>
      </c>
      <c r="E14" s="70" t="s">
        <v>2</v>
      </c>
      <c r="F14" s="70" t="s">
        <v>59</v>
      </c>
      <c r="G14" s="71" t="s">
        <v>3</v>
      </c>
      <c r="H14" s="72" t="s">
        <v>4</v>
      </c>
      <c r="I14" s="73" t="s">
        <v>123</v>
      </c>
      <c r="J14" s="74" t="s">
        <v>124</v>
      </c>
      <c r="K14" s="74" t="s">
        <v>125</v>
      </c>
      <c r="L14" s="75" t="s">
        <v>5</v>
      </c>
      <c r="M14" s="76" t="s">
        <v>60</v>
      </c>
      <c r="N14" s="76" t="s">
        <v>6</v>
      </c>
      <c r="O14" s="75" t="s">
        <v>7</v>
      </c>
      <c r="P14" s="77" t="s">
        <v>136</v>
      </c>
      <c r="Q14" s="76" t="s">
        <v>8</v>
      </c>
      <c r="R14" s="75" t="s">
        <v>126</v>
      </c>
      <c r="S14" s="75" t="s">
        <v>9</v>
      </c>
      <c r="T14" s="79" t="s">
        <v>10</v>
      </c>
    </row>
    <row r="15" spans="1:20" s="10" customFormat="1" ht="12.75" x14ac:dyDescent="0.2">
      <c r="A15" s="80">
        <v>1</v>
      </c>
      <c r="B15" s="94" t="s">
        <v>15</v>
      </c>
      <c r="C15" s="17" t="s">
        <v>16</v>
      </c>
      <c r="D15" s="14" t="s">
        <v>17</v>
      </c>
      <c r="E15" s="14" t="s">
        <v>18</v>
      </c>
      <c r="F15" s="14" t="s">
        <v>19</v>
      </c>
      <c r="G15" s="66" t="s">
        <v>20</v>
      </c>
      <c r="H15" s="66">
        <v>42288</v>
      </c>
      <c r="I15" s="56">
        <f>H15-G15+1</f>
        <v>22</v>
      </c>
      <c r="J15" s="47">
        <f>I15/7</f>
        <v>3.1428571428571428</v>
      </c>
      <c r="K15" s="47">
        <f>(YEAR(H15+1)-YEAR(G15))*12+MONTH(H15+1)-MONTH(G15)+(DAY(H15+1)-DAY(G15))/30</f>
        <v>0.73333333333333339</v>
      </c>
      <c r="L15" s="25">
        <v>2.37</v>
      </c>
      <c r="M15" s="15" t="s">
        <v>61</v>
      </c>
      <c r="N15" s="15" t="str">
        <f>IF(ISBLANK(E15),"Gross",VLOOKUP(E15,Lookups!$B$2:$C$33,2,FALSE))</f>
        <v>Net</v>
      </c>
      <c r="O15" s="26">
        <v>15000000</v>
      </c>
      <c r="P15" s="38">
        <f>IF(OR(M15="CPM",M15="vCPM"),L15*(O15/1000),IF(OR(M15="Makegood",M15="Value Add"),0,IF(M15="Flat",L15,L15*O15)))</f>
        <v>35550</v>
      </c>
      <c r="Q15" s="23">
        <f>IF(N15="Gross",P15*0.85,P15)</f>
        <v>35550</v>
      </c>
      <c r="R15" s="23">
        <f>Q15*0.176470588235294</f>
        <v>6273.5294117647018</v>
      </c>
      <c r="S15" s="23">
        <f>O15/1000*0.0895</f>
        <v>1342.5</v>
      </c>
      <c r="T15" s="81">
        <f t="shared" ref="T15:T21" si="0">SUM(Q15:S15)</f>
        <v>43166.029411764699</v>
      </c>
    </row>
    <row r="16" spans="1:20" s="10" customFormat="1" ht="14.25" customHeight="1" x14ac:dyDescent="0.2">
      <c r="A16" s="80">
        <v>2</v>
      </c>
      <c r="B16" s="94" t="s">
        <v>15</v>
      </c>
      <c r="C16" s="17" t="s">
        <v>16</v>
      </c>
      <c r="D16" s="14" t="s">
        <v>22</v>
      </c>
      <c r="E16" s="16" t="s">
        <v>18</v>
      </c>
      <c r="F16" s="14" t="s">
        <v>23</v>
      </c>
      <c r="G16" s="66" t="s">
        <v>24</v>
      </c>
      <c r="H16" s="66" t="s">
        <v>25</v>
      </c>
      <c r="I16" s="56">
        <f t="shared" ref="I16:I21" si="1">H16-G16+1</f>
        <v>22</v>
      </c>
      <c r="J16" s="47">
        <f t="shared" ref="J16:J21" si="2">I16/7</f>
        <v>3.1428571428571428</v>
      </c>
      <c r="K16" s="47">
        <f t="shared" ref="K16:K21" si="3">(YEAR(H16+1)-YEAR(G16))*12+MONTH(H16+1)-MONTH(G16)+(DAY(H16+1)-DAY(G16))/30</f>
        <v>0.73333333333333339</v>
      </c>
      <c r="L16" s="25">
        <v>3.35</v>
      </c>
      <c r="M16" s="15" t="s">
        <v>61</v>
      </c>
      <c r="N16" s="15" t="str">
        <f>IF(ISBLANK(E16),"Gross",VLOOKUP(E16,Lookups!$B$2:$C$33,2,FALSE))</f>
        <v>Net</v>
      </c>
      <c r="O16" s="26">
        <v>13500000</v>
      </c>
      <c r="P16" s="38">
        <f t="shared" ref="P16:P21" si="4">IF(OR(M16="CPM",M16="vCPM"),L16*(O16/1000),IF(OR(M16="Makegood",M16="Value Add"),0,IF(M16="Flat",L16,L16*O16)))</f>
        <v>45225</v>
      </c>
      <c r="Q16" s="23">
        <f t="shared" ref="Q16:Q21" si="5">IF(N16="Gross",P16*0.85,P16)</f>
        <v>45225</v>
      </c>
      <c r="R16" s="23">
        <f t="shared" ref="R16:R21" si="6">Q16*0.176470588235294</f>
        <v>7980.8823529411711</v>
      </c>
      <c r="S16" s="23">
        <f>O16/1000*0.0895</f>
        <v>1208.25</v>
      </c>
      <c r="T16" s="81">
        <f t="shared" si="0"/>
        <v>54414.132352941175</v>
      </c>
    </row>
    <row r="17" spans="1:20" s="10" customFormat="1" ht="14.25" customHeight="1" x14ac:dyDescent="0.2">
      <c r="A17" s="80">
        <v>3</v>
      </c>
      <c r="B17" s="94" t="s">
        <v>26</v>
      </c>
      <c r="C17" s="17" t="s">
        <v>26</v>
      </c>
      <c r="D17" s="14" t="s">
        <v>27</v>
      </c>
      <c r="E17" s="14" t="s">
        <v>28</v>
      </c>
      <c r="F17" s="14" t="s">
        <v>29</v>
      </c>
      <c r="G17" s="66">
        <v>42261</v>
      </c>
      <c r="H17" s="66">
        <v>42267</v>
      </c>
      <c r="I17" s="56">
        <f t="shared" si="1"/>
        <v>7</v>
      </c>
      <c r="J17" s="47">
        <f t="shared" si="2"/>
        <v>1</v>
      </c>
      <c r="K17" s="47">
        <f t="shared" si="3"/>
        <v>0.23333333333333334</v>
      </c>
      <c r="L17" s="25">
        <v>5000</v>
      </c>
      <c r="M17" s="24" t="s">
        <v>82</v>
      </c>
      <c r="N17" s="15" t="str">
        <f>IF(ISBLANK(E17),"Gross",VLOOKUP(E17,Lookups!$B$2:$C$33,2,FALSE))</f>
        <v>Gross</v>
      </c>
      <c r="O17" s="26">
        <f>IF(M17="/day",I17,IF(M17="/week",J17,IF(M17="/month",K17,IF(M17="Flat","--",0))))</f>
        <v>7</v>
      </c>
      <c r="P17" s="38">
        <f t="shared" si="4"/>
        <v>35000</v>
      </c>
      <c r="Q17" s="23">
        <f t="shared" si="5"/>
        <v>29750</v>
      </c>
      <c r="R17" s="23">
        <f t="shared" si="6"/>
        <v>5249.9999999999964</v>
      </c>
      <c r="S17" s="23">
        <v>0</v>
      </c>
      <c r="T17" s="81">
        <f t="shared" si="0"/>
        <v>35000</v>
      </c>
    </row>
    <row r="18" spans="1:20" ht="14.25" customHeight="1" x14ac:dyDescent="0.2">
      <c r="A18" s="80">
        <v>4</v>
      </c>
      <c r="B18" s="94" t="s">
        <v>31</v>
      </c>
      <c r="C18" s="17" t="s">
        <v>32</v>
      </c>
      <c r="D18" s="14" t="s">
        <v>33</v>
      </c>
      <c r="E18" s="14" t="s">
        <v>34</v>
      </c>
      <c r="F18" s="14" t="s">
        <v>35</v>
      </c>
      <c r="G18" s="66" t="s">
        <v>36</v>
      </c>
      <c r="H18" s="66" t="s">
        <v>37</v>
      </c>
      <c r="I18" s="56">
        <f t="shared" si="1"/>
        <v>91</v>
      </c>
      <c r="J18" s="47">
        <f t="shared" si="2"/>
        <v>13</v>
      </c>
      <c r="K18" s="47">
        <f t="shared" si="3"/>
        <v>3</v>
      </c>
      <c r="L18" s="25">
        <v>25000</v>
      </c>
      <c r="M18" s="15" t="s">
        <v>92</v>
      </c>
      <c r="N18" s="15" t="str">
        <f>IF(ISBLANK(E18),"Gross",VLOOKUP(E18,Lookups!$B$2:$C$33,2,FALSE))</f>
        <v>Gross</v>
      </c>
      <c r="O18" s="26" t="str">
        <f>IF(M18="/day",I18,IF(M18="/week",J18,IF(M18="/month",K18,IF(M18="Flat","--",0))))</f>
        <v>--</v>
      </c>
      <c r="P18" s="38">
        <f t="shared" si="4"/>
        <v>25000</v>
      </c>
      <c r="Q18" s="23">
        <f t="shared" si="5"/>
        <v>21250</v>
      </c>
      <c r="R18" s="23">
        <f t="shared" si="6"/>
        <v>3749.9999999999973</v>
      </c>
      <c r="S18" s="23">
        <v>0</v>
      </c>
      <c r="T18" s="81">
        <f t="shared" si="0"/>
        <v>24999.999999999996</v>
      </c>
    </row>
    <row r="19" spans="1:20" ht="14.25" customHeight="1" x14ac:dyDescent="0.2">
      <c r="A19" s="80">
        <v>5</v>
      </c>
      <c r="B19" s="94" t="s">
        <v>38</v>
      </c>
      <c r="C19" s="17" t="s">
        <v>39</v>
      </c>
      <c r="D19" s="14" t="s">
        <v>40</v>
      </c>
      <c r="E19" s="14" t="s">
        <v>41</v>
      </c>
      <c r="F19" s="14" t="s">
        <v>35</v>
      </c>
      <c r="G19" s="66" t="s">
        <v>42</v>
      </c>
      <c r="H19" s="66" t="s">
        <v>43</v>
      </c>
      <c r="I19" s="56">
        <f t="shared" si="1"/>
        <v>91</v>
      </c>
      <c r="J19" s="47">
        <f t="shared" si="2"/>
        <v>13</v>
      </c>
      <c r="K19" s="47">
        <f t="shared" si="3"/>
        <v>2.9666666666666668</v>
      </c>
      <c r="L19" s="25">
        <v>500</v>
      </c>
      <c r="M19" s="15" t="s">
        <v>62</v>
      </c>
      <c r="N19" s="15" t="str">
        <f>IF(ISBLANK(E19),"Gross",VLOOKUP(E19,Lookups!$B$2:$C$33,2,FALSE))</f>
        <v>Gross</v>
      </c>
      <c r="O19" s="26">
        <v>12</v>
      </c>
      <c r="P19" s="38">
        <f t="shared" si="4"/>
        <v>6000</v>
      </c>
      <c r="Q19" s="23">
        <f t="shared" si="5"/>
        <v>5100</v>
      </c>
      <c r="R19" s="23">
        <f t="shared" si="6"/>
        <v>899.99999999999932</v>
      </c>
      <c r="S19" s="23">
        <v>0</v>
      </c>
      <c r="T19" s="81">
        <f t="shared" si="0"/>
        <v>5999.9999999999991</v>
      </c>
    </row>
    <row r="20" spans="1:20" ht="14.25" customHeight="1" x14ac:dyDescent="0.2">
      <c r="A20" s="80">
        <v>6</v>
      </c>
      <c r="B20" s="94" t="s">
        <v>44</v>
      </c>
      <c r="C20" s="17" t="s">
        <v>45</v>
      </c>
      <c r="D20" s="14" t="s">
        <v>46</v>
      </c>
      <c r="E20" s="14" t="s">
        <v>47</v>
      </c>
      <c r="F20" s="14" t="s">
        <v>48</v>
      </c>
      <c r="G20" s="66" t="s">
        <v>36</v>
      </c>
      <c r="H20" s="66" t="s">
        <v>37</v>
      </c>
      <c r="I20" s="56">
        <f t="shared" si="1"/>
        <v>91</v>
      </c>
      <c r="J20" s="47">
        <f t="shared" si="2"/>
        <v>13</v>
      </c>
      <c r="K20" s="47">
        <f t="shared" si="3"/>
        <v>3</v>
      </c>
      <c r="L20" s="25">
        <v>50000</v>
      </c>
      <c r="M20" s="24" t="s">
        <v>122</v>
      </c>
      <c r="N20" s="15" t="str">
        <f>IF(ISBLANK(E20),"Gross",VLOOKUP(E20,Lookups!$B$2:$C$33,2,FALSE))</f>
        <v>Gross</v>
      </c>
      <c r="O20" s="26">
        <f>IF(M20="/day",I20,IF(M20="/week",J20,IF(M20="/month",K20,IF(M20="Flat","--",0))))</f>
        <v>3</v>
      </c>
      <c r="P20" s="38">
        <f t="shared" si="4"/>
        <v>150000</v>
      </c>
      <c r="Q20" s="23">
        <f t="shared" si="5"/>
        <v>127500</v>
      </c>
      <c r="R20" s="23">
        <f t="shared" si="6"/>
        <v>22499.999999999985</v>
      </c>
      <c r="S20" s="23">
        <v>0</v>
      </c>
      <c r="T20" s="81">
        <f t="shared" si="0"/>
        <v>150000</v>
      </c>
    </row>
    <row r="21" spans="1:20" ht="14.25" customHeight="1" x14ac:dyDescent="0.2">
      <c r="A21" s="80">
        <v>7</v>
      </c>
      <c r="B21" s="94" t="s">
        <v>49</v>
      </c>
      <c r="C21" s="17" t="s">
        <v>50</v>
      </c>
      <c r="D21" s="14" t="s">
        <v>17</v>
      </c>
      <c r="E21" s="14" t="s">
        <v>18</v>
      </c>
      <c r="F21" s="14" t="s">
        <v>19</v>
      </c>
      <c r="G21" s="66" t="s">
        <v>36</v>
      </c>
      <c r="H21" s="66" t="s">
        <v>51</v>
      </c>
      <c r="I21" s="56">
        <f t="shared" si="1"/>
        <v>104</v>
      </c>
      <c r="J21" s="47">
        <f t="shared" si="2"/>
        <v>14.857142857142858</v>
      </c>
      <c r="K21" s="47">
        <f t="shared" si="3"/>
        <v>3.4333333333333336</v>
      </c>
      <c r="L21" s="25">
        <v>2.5</v>
      </c>
      <c r="M21" s="15" t="s">
        <v>61</v>
      </c>
      <c r="N21" s="15" t="str">
        <f>IF(ISBLANK(E21),"Gross",VLOOKUP(E21,Lookups!$B$2:$C$33,2,FALSE))</f>
        <v>Net</v>
      </c>
      <c r="O21" s="26">
        <v>10000000</v>
      </c>
      <c r="P21" s="38">
        <f t="shared" si="4"/>
        <v>25000</v>
      </c>
      <c r="Q21" s="23">
        <f t="shared" si="5"/>
        <v>25000</v>
      </c>
      <c r="R21" s="23">
        <f t="shared" si="6"/>
        <v>4411.7647058823495</v>
      </c>
      <c r="S21" s="23">
        <f>O21/1000*0.0895</f>
        <v>895</v>
      </c>
      <c r="T21" s="81">
        <f t="shared" si="0"/>
        <v>30306.76470588235</v>
      </c>
    </row>
    <row r="22" spans="1:20" ht="14.25" customHeight="1" x14ac:dyDescent="0.2">
      <c r="A22" s="82" t="s">
        <v>10</v>
      </c>
      <c r="B22" s="83"/>
      <c r="C22" s="83"/>
      <c r="D22" s="83"/>
      <c r="E22" s="83"/>
      <c r="F22" s="83"/>
      <c r="G22" s="95">
        <f>MIN(G15:G21)</f>
        <v>42261</v>
      </c>
      <c r="H22" s="95">
        <f>MAX(H15:H21)</f>
        <v>42288</v>
      </c>
      <c r="I22" s="84"/>
      <c r="J22" s="85"/>
      <c r="K22" s="85"/>
      <c r="L22" s="86"/>
      <c r="M22" s="86"/>
      <c r="N22" s="87"/>
      <c r="O22" s="88"/>
      <c r="P22" s="89"/>
      <c r="Q22" s="90">
        <f>SUM(Q15:Q21)</f>
        <v>289375</v>
      </c>
      <c r="R22" s="90">
        <f>SUM(R15:R21)</f>
        <v>51066.176470588201</v>
      </c>
      <c r="S22" s="90">
        <f>SUM(S15:S21)</f>
        <v>3445.75</v>
      </c>
      <c r="T22" s="91">
        <f>SUM(T15:T21)</f>
        <v>343886.92647058825</v>
      </c>
    </row>
    <row r="23" spans="1:20" ht="14.25" customHeight="1" x14ac:dyDescent="0.2"/>
    <row r="24" spans="1:20" ht="14.25" customHeight="1" x14ac:dyDescent="0.2"/>
    <row r="25" spans="1:20" ht="14.25" customHeight="1" x14ac:dyDescent="0.2"/>
    <row r="26" spans="1:20" ht="14.25" customHeight="1" x14ac:dyDescent="0.2"/>
  </sheetData>
  <dataValidations count="3">
    <dataValidation type="list" errorStyle="warning" allowBlank="1" showInputMessage="1" showErrorMessage="1" errorTitle="Invalid Channel" error="Please enter a valid channel from the drop down list." promptTitle="Choose Channel" prompt="Please choose your media channel from the list." sqref="E15:E21" xr:uid="{00000000-0002-0000-0200-000000000000}">
      <formula1>Channel</formula1>
    </dataValidation>
    <dataValidation type="list" errorStyle="warning" allowBlank="1" showInputMessage="1" showErrorMessage="1" errorTitle="Invalid Rate Method" error="The rate method you've chosen is invalid. Please choose a valid rate method." promptTitle="Choose Rate Method" prompt="Please choose a rate method from the list" sqref="M15:M21" xr:uid="{00000000-0002-0000-0200-000001000000}">
      <formula1>RateMethod</formula1>
    </dataValidation>
    <dataValidation type="list" allowBlank="1" showInputMessage="1" showErrorMessage="1" errorTitle="Invalid Entry" error="Choose &quot;Gross&quot; or &quot;Net&quot;" promptTitle="Net or Gross Pricing?" prompt="Please enter &quot;Gross&quot; or &quot;Net&quot;." sqref="N15:N21" xr:uid="{00000000-0002-0000-0200-000002000000}">
      <formula1>GrossNet</formula1>
    </dataValidation>
  </dataValidations>
  <printOptions horizontalCentered="1"/>
  <pageMargins left="0.45" right="0.45" top="0.75" bottom="0.75" header="0.3" footer="0.3"/>
  <pageSetup scale="42" fitToHeight="0" orientation="landscape" r:id="rId1"/>
  <headerFooter alignWithMargins="0">
    <oddFooter>&amp;R&amp;G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3"/>
  <sheetViews>
    <sheetView showGridLines="0" topLeftCell="A4" workbookViewId="0">
      <selection activeCell="B2" sqref="B2:B33"/>
    </sheetView>
  </sheetViews>
  <sheetFormatPr defaultRowHeight="15" x14ac:dyDescent="0.25"/>
  <cols>
    <col min="1" max="1" width="14.140625" customWidth="1"/>
    <col min="2" max="3" width="19.85546875" customWidth="1"/>
    <col min="4" max="4" width="24.85546875" customWidth="1"/>
    <col min="5" max="5" width="107.7109375" customWidth="1"/>
  </cols>
  <sheetData>
    <row r="1" spans="1:5" s="69" customFormat="1" x14ac:dyDescent="0.25">
      <c r="A1" s="68" t="s">
        <v>64</v>
      </c>
      <c r="B1" s="68" t="s">
        <v>2</v>
      </c>
      <c r="C1" s="68" t="s">
        <v>132</v>
      </c>
      <c r="D1" s="68" t="s">
        <v>65</v>
      </c>
    </row>
    <row r="2" spans="1:5" x14ac:dyDescent="0.25">
      <c r="A2" s="28" t="s">
        <v>30</v>
      </c>
      <c r="B2" s="30" t="s">
        <v>100</v>
      </c>
      <c r="C2" s="28" t="s">
        <v>30</v>
      </c>
      <c r="D2" s="29" t="s">
        <v>82</v>
      </c>
      <c r="E2" t="s">
        <v>79</v>
      </c>
    </row>
    <row r="3" spans="1:5" x14ac:dyDescent="0.25">
      <c r="A3" s="28" t="s">
        <v>21</v>
      </c>
      <c r="B3" s="28" t="s">
        <v>34</v>
      </c>
      <c r="C3" s="28" t="s">
        <v>30</v>
      </c>
      <c r="D3" s="29" t="s">
        <v>83</v>
      </c>
      <c r="E3" t="s">
        <v>81</v>
      </c>
    </row>
    <row r="4" spans="1:5" x14ac:dyDescent="0.25">
      <c r="B4" s="28" t="s">
        <v>41</v>
      </c>
      <c r="C4" s="28" t="s">
        <v>30</v>
      </c>
      <c r="D4" s="28" t="s">
        <v>122</v>
      </c>
      <c r="E4" t="s">
        <v>80</v>
      </c>
    </row>
    <row r="5" spans="1:5" x14ac:dyDescent="0.25">
      <c r="B5" s="30" t="s">
        <v>101</v>
      </c>
      <c r="C5" s="28" t="s">
        <v>21</v>
      </c>
      <c r="D5" s="28" t="s">
        <v>84</v>
      </c>
      <c r="E5" t="s">
        <v>66</v>
      </c>
    </row>
    <row r="6" spans="1:5" x14ac:dyDescent="0.25">
      <c r="B6" s="28" t="s">
        <v>97</v>
      </c>
      <c r="C6" s="28" t="s">
        <v>21</v>
      </c>
      <c r="D6" s="28" t="s">
        <v>85</v>
      </c>
      <c r="E6" t="s">
        <v>68</v>
      </c>
    </row>
    <row r="7" spans="1:5" x14ac:dyDescent="0.25">
      <c r="B7" s="28" t="s">
        <v>98</v>
      </c>
      <c r="C7" s="28" t="s">
        <v>21</v>
      </c>
      <c r="D7" s="28" t="s">
        <v>86</v>
      </c>
      <c r="E7" t="s">
        <v>69</v>
      </c>
    </row>
    <row r="8" spans="1:5" x14ac:dyDescent="0.25">
      <c r="B8" s="28" t="s">
        <v>99</v>
      </c>
      <c r="C8" s="28" t="s">
        <v>21</v>
      </c>
      <c r="D8" s="28" t="s">
        <v>87</v>
      </c>
      <c r="E8" t="s">
        <v>70</v>
      </c>
    </row>
    <row r="9" spans="1:5" x14ac:dyDescent="0.25">
      <c r="B9" s="28" t="s">
        <v>18</v>
      </c>
      <c r="C9" s="28" t="s">
        <v>21</v>
      </c>
      <c r="D9" s="28" t="s">
        <v>61</v>
      </c>
      <c r="E9" t="s">
        <v>67</v>
      </c>
    </row>
    <row r="10" spans="1:5" x14ac:dyDescent="0.25">
      <c r="B10" s="28" t="s">
        <v>102</v>
      </c>
      <c r="C10" s="28" t="s">
        <v>21</v>
      </c>
      <c r="D10" s="28" t="s">
        <v>88</v>
      </c>
      <c r="E10" t="s">
        <v>71</v>
      </c>
    </row>
    <row r="11" spans="1:5" x14ac:dyDescent="0.25">
      <c r="B11" s="28" t="s">
        <v>103</v>
      </c>
      <c r="C11" s="28" t="s">
        <v>21</v>
      </c>
      <c r="D11" s="28" t="s">
        <v>89</v>
      </c>
      <c r="E11" t="s">
        <v>72</v>
      </c>
    </row>
    <row r="12" spans="1:5" x14ac:dyDescent="0.25">
      <c r="B12" s="28" t="s">
        <v>104</v>
      </c>
      <c r="C12" s="28" t="s">
        <v>21</v>
      </c>
      <c r="D12" s="28" t="s">
        <v>90</v>
      </c>
      <c r="E12" s="28" t="s">
        <v>128</v>
      </c>
    </row>
    <row r="13" spans="1:5" x14ac:dyDescent="0.25">
      <c r="B13" s="30" t="s">
        <v>105</v>
      </c>
      <c r="C13" s="28" t="s">
        <v>30</v>
      </c>
      <c r="D13" s="28" t="s">
        <v>91</v>
      </c>
      <c r="E13" s="28" t="s">
        <v>129</v>
      </c>
    </row>
    <row r="14" spans="1:5" x14ac:dyDescent="0.25">
      <c r="B14" s="28" t="s">
        <v>106</v>
      </c>
      <c r="C14" s="28" t="s">
        <v>30</v>
      </c>
      <c r="D14" s="28" t="s">
        <v>92</v>
      </c>
      <c r="E14" t="s">
        <v>73</v>
      </c>
    </row>
    <row r="15" spans="1:5" x14ac:dyDescent="0.25">
      <c r="B15" s="28" t="s">
        <v>107</v>
      </c>
      <c r="C15" s="28" t="s">
        <v>30</v>
      </c>
      <c r="D15" s="28" t="s">
        <v>93</v>
      </c>
      <c r="E15" t="s">
        <v>74</v>
      </c>
    </row>
    <row r="16" spans="1:5" x14ac:dyDescent="0.25">
      <c r="B16" s="28" t="s">
        <v>108</v>
      </c>
      <c r="C16" s="28" t="s">
        <v>30</v>
      </c>
      <c r="D16" s="29" t="s">
        <v>94</v>
      </c>
      <c r="E16" t="s">
        <v>75</v>
      </c>
    </row>
    <row r="17" spans="2:5" x14ac:dyDescent="0.25">
      <c r="B17" s="30" t="s">
        <v>109</v>
      </c>
      <c r="C17" s="28" t="s">
        <v>21</v>
      </c>
      <c r="D17" s="28" t="s">
        <v>62</v>
      </c>
      <c r="E17" t="s">
        <v>76</v>
      </c>
    </row>
    <row r="18" spans="2:5" x14ac:dyDescent="0.25">
      <c r="B18" s="28" t="s">
        <v>110</v>
      </c>
      <c r="C18" s="28" t="s">
        <v>21</v>
      </c>
      <c r="D18" s="28" t="s">
        <v>95</v>
      </c>
      <c r="E18" t="s">
        <v>77</v>
      </c>
    </row>
    <row r="19" spans="2:5" x14ac:dyDescent="0.25">
      <c r="B19" s="28" t="s">
        <v>111</v>
      </c>
      <c r="C19" s="28" t="s">
        <v>21</v>
      </c>
      <c r="D19" s="28" t="s">
        <v>96</v>
      </c>
      <c r="E19" t="s">
        <v>78</v>
      </c>
    </row>
    <row r="20" spans="2:5" x14ac:dyDescent="0.25">
      <c r="B20" s="30" t="s">
        <v>131</v>
      </c>
      <c r="C20" s="28" t="s">
        <v>30</v>
      </c>
    </row>
    <row r="21" spans="2:5" x14ac:dyDescent="0.25">
      <c r="B21" s="28" t="s">
        <v>112</v>
      </c>
      <c r="C21" s="28" t="s">
        <v>30</v>
      </c>
    </row>
    <row r="22" spans="2:5" x14ac:dyDescent="0.25">
      <c r="B22" s="28" t="s">
        <v>113</v>
      </c>
      <c r="C22" s="28" t="s">
        <v>30</v>
      </c>
    </row>
    <row r="23" spans="2:5" x14ac:dyDescent="0.25">
      <c r="B23" s="28" t="s">
        <v>114</v>
      </c>
      <c r="C23" s="28" t="s">
        <v>30</v>
      </c>
    </row>
    <row r="24" spans="2:5" x14ac:dyDescent="0.25">
      <c r="B24" s="28" t="s">
        <v>115</v>
      </c>
      <c r="C24" s="28" t="s">
        <v>30</v>
      </c>
    </row>
    <row r="25" spans="2:5" x14ac:dyDescent="0.25">
      <c r="B25" s="28" t="s">
        <v>116</v>
      </c>
      <c r="C25" s="28" t="s">
        <v>30</v>
      </c>
    </row>
    <row r="26" spans="2:5" x14ac:dyDescent="0.25">
      <c r="B26" s="28" t="s">
        <v>117</v>
      </c>
      <c r="C26" s="28" t="s">
        <v>30</v>
      </c>
    </row>
    <row r="27" spans="2:5" x14ac:dyDescent="0.25">
      <c r="B27" s="28" t="s">
        <v>118</v>
      </c>
      <c r="C27" s="28" t="s">
        <v>30</v>
      </c>
    </row>
    <row r="28" spans="2:5" x14ac:dyDescent="0.25">
      <c r="B28" s="30" t="s">
        <v>119</v>
      </c>
      <c r="C28" s="28" t="s">
        <v>30</v>
      </c>
    </row>
    <row r="29" spans="2:5" x14ac:dyDescent="0.25">
      <c r="B29" s="28" t="s">
        <v>120</v>
      </c>
      <c r="C29" s="28" t="s">
        <v>30</v>
      </c>
    </row>
    <row r="30" spans="2:5" x14ac:dyDescent="0.25">
      <c r="B30" s="28" t="s">
        <v>47</v>
      </c>
      <c r="C30" s="28" t="s">
        <v>30</v>
      </c>
    </row>
    <row r="31" spans="2:5" x14ac:dyDescent="0.25">
      <c r="B31" s="28" t="s">
        <v>28</v>
      </c>
      <c r="C31" s="28" t="s">
        <v>30</v>
      </c>
    </row>
    <row r="32" spans="2:5" x14ac:dyDescent="0.25">
      <c r="B32" s="30" t="s">
        <v>121</v>
      </c>
      <c r="C32" s="28" t="s">
        <v>30</v>
      </c>
    </row>
    <row r="33" spans="2:3" x14ac:dyDescent="0.25">
      <c r="B33" s="28" t="s">
        <v>121</v>
      </c>
      <c r="C33" s="28" t="s">
        <v>30</v>
      </c>
    </row>
  </sheetData>
  <sortState xmlns:xlrd2="http://schemas.microsoft.com/office/spreadsheetml/2017/richdata2" ref="D3:E37">
    <sortCondition ref="D3:D37"/>
  </sortState>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Template</vt:lpstr>
      <vt:lpstr>Sample</vt:lpstr>
      <vt:lpstr>Lookups</vt:lpstr>
      <vt:lpstr>Channel</vt:lpstr>
      <vt:lpstr>GrossNet</vt:lpstr>
      <vt:lpstr>Lookups!Print_Area</vt:lpstr>
      <vt:lpstr>RateMethod</vt:lpstr>
    </vt:vector>
  </TitlesOfParts>
  <Company>NextMark, Inc. d/b/a Bionic Advertising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Plan Template</dc:title>
  <dc:creator>Joe Pych</dc:creator>
  <cp:keywords>Media Plan, Media Planning</cp:keywords>
  <dc:description>© Copyright 2015 NextMark, Inc. d/b/a Bionic Advertising Systems</dc:description>
  <cp:lastModifiedBy>Joseph Pych</cp:lastModifiedBy>
  <cp:lastPrinted>2015-11-13T20:46:36Z</cp:lastPrinted>
  <dcterms:created xsi:type="dcterms:W3CDTF">2015-08-17T18:02:04Z</dcterms:created>
  <dcterms:modified xsi:type="dcterms:W3CDTF">2021-12-09T14:19:54Z</dcterms:modified>
</cp:coreProperties>
</file>